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66925"/>
  <xr:revisionPtr revIDLastSave="0" documentId="13_ncr:1_{5A7AACE0-67F1-4B9A-901C-FBF8318F8E82}" xr6:coauthVersionLast="45" xr6:coauthVersionMax="45" xr10:uidLastSave="{00000000-0000-0000-0000-000000000000}"/>
  <bookViews>
    <workbookView xWindow="31440" yWindow="855" windowWidth="25095" windowHeight="12900" xr2:uid="{FA3FBBEC-944E-41F1-A69E-D23A5D1D090D}"/>
  </bookViews>
  <sheets>
    <sheet name="ポートフォリオ(シンプル)" sheetId="3" r:id="rId1"/>
    <sheet name="ポートフォリオ(過去比付き)" sheetId="2" r:id="rId2"/>
  </sheets>
  <definedNames>
    <definedName name="_xlnm._FilterDatabase" localSheetId="0" hidden="1">'ポートフォリオ(シンプル)'!$A$1:$A$1</definedName>
    <definedName name="_xlnm._FilterDatabase" localSheetId="1" hidden="1">'ポートフォリオ(過去比付き)'!$A$2:$C$2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2" i="2" l="1"/>
  <c r="S22" i="2" s="1"/>
  <c r="P22" i="2"/>
  <c r="Q22" i="2" s="1"/>
  <c r="O22" i="2"/>
  <c r="N22" i="2"/>
  <c r="E22" i="2"/>
  <c r="S12" i="2"/>
  <c r="E12" i="2"/>
  <c r="R15" i="2" l="1"/>
  <c r="S15" i="2" s="1"/>
  <c r="Q15" i="2"/>
  <c r="P15" i="2"/>
  <c r="O15" i="2"/>
  <c r="N15" i="2"/>
  <c r="E15" i="2"/>
  <c r="A15" i="2"/>
  <c r="T15" i="2" s="1"/>
  <c r="O14" i="2"/>
  <c r="P14" i="2" s="1"/>
  <c r="N14" i="2"/>
  <c r="E14" i="2"/>
  <c r="O13" i="2"/>
  <c r="N13" i="2"/>
  <c r="E13" i="2"/>
  <c r="I3" i="3"/>
  <c r="J3" i="3" s="1"/>
  <c r="K3" i="3" s="1"/>
  <c r="H3" i="3"/>
  <c r="N5" i="2"/>
  <c r="O5" i="2"/>
  <c r="P5" i="2"/>
  <c r="R5" i="2" s="1"/>
  <c r="S5" i="2" s="1"/>
  <c r="I4" i="3"/>
  <c r="J4" i="3" s="1"/>
  <c r="H4" i="3"/>
  <c r="I2" i="3"/>
  <c r="J2" i="3" s="1"/>
  <c r="H2" i="3"/>
  <c r="E5" i="2"/>
  <c r="E4" i="2"/>
  <c r="N4" i="2"/>
  <c r="O4" i="2"/>
  <c r="P4" i="2" s="1"/>
  <c r="E3" i="2"/>
  <c r="O3" i="2"/>
  <c r="N3" i="2"/>
  <c r="Q14" i="2" l="1"/>
  <c r="A14" i="2"/>
  <c r="T14" i="2" s="1"/>
  <c r="R14" i="2"/>
  <c r="S14" i="2" s="1"/>
  <c r="P13" i="2"/>
  <c r="Q5" i="2"/>
  <c r="H11" i="3"/>
  <c r="K4" i="3"/>
  <c r="K2" i="3"/>
  <c r="N12" i="2"/>
  <c r="P3" i="2"/>
  <c r="A3" i="2" s="1"/>
  <c r="T3" i="2" s="1"/>
  <c r="A4" i="2"/>
  <c r="T4" i="2" s="1"/>
  <c r="R4" i="2"/>
  <c r="S4" i="2" s="1"/>
  <c r="Q4" i="2"/>
  <c r="A5" i="2"/>
  <c r="T5" i="2" s="1"/>
  <c r="R13" i="2" l="1"/>
  <c r="A13" i="2"/>
  <c r="T13" i="2" s="1"/>
  <c r="Q13" i="2"/>
  <c r="J11" i="3"/>
  <c r="K11" i="3" s="1"/>
  <c r="I11" i="3"/>
  <c r="P12" i="2"/>
  <c r="Q12" i="2" s="1"/>
  <c r="O12" i="2"/>
  <c r="Q3" i="2"/>
  <c r="R3" i="2"/>
  <c r="S3" i="2" s="1"/>
  <c r="S13" i="2" l="1"/>
  <c r="R12" i="2"/>
</calcChain>
</file>

<file path=xl/sharedStrings.xml><?xml version="1.0" encoding="utf-8"?>
<sst xmlns="http://schemas.openxmlformats.org/spreadsheetml/2006/main" count="58" uniqueCount="30">
  <si>
    <t>日付</t>
    <rPh sb="0" eb="2">
      <t>ヒヅケ</t>
    </rPh>
    <phoneticPr fontId="3"/>
  </si>
  <si>
    <t>口座</t>
    <rPh sb="0" eb="2">
      <t>コウザ</t>
    </rPh>
    <phoneticPr fontId="3"/>
  </si>
  <si>
    <t>コード</t>
    <phoneticPr fontId="3"/>
  </si>
  <si>
    <t>銘柄</t>
    <rPh sb="0" eb="2">
      <t>メイガラ</t>
    </rPh>
    <phoneticPr fontId="3"/>
  </si>
  <si>
    <t>数量</t>
    <rPh sb="0" eb="2">
      <t>スウリョウ</t>
    </rPh>
    <phoneticPr fontId="3"/>
  </si>
  <si>
    <t>取得単価</t>
    <rPh sb="0" eb="2">
      <t>シュトク</t>
    </rPh>
    <rPh sb="2" eb="4">
      <t>タンカ</t>
    </rPh>
    <phoneticPr fontId="3"/>
  </si>
  <si>
    <t>現在値</t>
    <rPh sb="0" eb="2">
      <t>ゲンザイ</t>
    </rPh>
    <rPh sb="2" eb="3">
      <t>チ</t>
    </rPh>
    <phoneticPr fontId="3"/>
  </si>
  <si>
    <t>元本</t>
    <rPh sb="0" eb="2">
      <t>ガンポン</t>
    </rPh>
    <phoneticPr fontId="3"/>
  </si>
  <si>
    <t>評価額</t>
    <rPh sb="0" eb="3">
      <t>ヒョウカガク</t>
    </rPh>
    <phoneticPr fontId="3"/>
  </si>
  <si>
    <t>評価損益</t>
    <rPh sb="0" eb="2">
      <t>ヒョウカ</t>
    </rPh>
    <rPh sb="2" eb="4">
      <t>ソンエキ</t>
    </rPh>
    <phoneticPr fontId="3"/>
  </si>
  <si>
    <t>損益％</t>
    <rPh sb="0" eb="2">
      <t>ソンエキ</t>
    </rPh>
    <phoneticPr fontId="3"/>
  </si>
  <si>
    <t>前週比</t>
    <rPh sb="0" eb="2">
      <t>ゼンシュウ</t>
    </rPh>
    <rPh sb="2" eb="3">
      <t>ヒ</t>
    </rPh>
    <phoneticPr fontId="3"/>
  </si>
  <si>
    <t>今週1株
評価損益</t>
    <rPh sb="0" eb="2">
      <t>コンシュウ</t>
    </rPh>
    <rPh sb="3" eb="4">
      <t>カブ</t>
    </rPh>
    <rPh sb="5" eb="7">
      <t>ヒョウカ</t>
    </rPh>
    <rPh sb="7" eb="9">
      <t>ソンエキ</t>
    </rPh>
    <phoneticPr fontId="3"/>
  </si>
  <si>
    <t>前週1株
評価損益</t>
    <rPh sb="0" eb="2">
      <t>ゼンシュウ</t>
    </rPh>
    <rPh sb="3" eb="4">
      <t>カブ</t>
    </rPh>
    <rPh sb="5" eb="7">
      <t>ヒョウカ</t>
    </rPh>
    <rPh sb="7" eb="9">
      <t>ソンエキ</t>
    </rPh>
    <phoneticPr fontId="3"/>
  </si>
  <si>
    <t>特定口座</t>
    <rPh sb="0" eb="2">
      <t>トクテイ</t>
    </rPh>
    <rPh sb="2" eb="4">
      <t>コウザ</t>
    </rPh>
    <phoneticPr fontId="3"/>
  </si>
  <si>
    <t>一般NISA</t>
    <rPh sb="0" eb="2">
      <t>イッパン</t>
    </rPh>
    <phoneticPr fontId="3"/>
  </si>
  <si>
    <t>RVTI</t>
    <phoneticPr fontId="3"/>
  </si>
  <si>
    <t>つみたてNISA</t>
    <phoneticPr fontId="3"/>
  </si>
  <si>
    <t>合計</t>
    <rPh sb="0" eb="2">
      <t>ゴウケイ</t>
    </rPh>
    <phoneticPr fontId="3"/>
  </si>
  <si>
    <t>S&amp;P 500 ETF</t>
  </si>
  <si>
    <t>SUMCO</t>
  </si>
  <si>
    <t>楽天全米株式</t>
  </si>
  <si>
    <t>SBIバンガードSP500</t>
  </si>
  <si>
    <t>①</t>
    <phoneticPr fontId="3"/>
  </si>
  <si>
    <t>②</t>
    <phoneticPr fontId="3"/>
  </si>
  <si>
    <t>前年実績</t>
    <rPh sb="0" eb="2">
      <t>ゼンネン</t>
    </rPh>
    <rPh sb="2" eb="4">
      <t>ジッセキ</t>
    </rPh>
    <phoneticPr fontId="3"/>
  </si>
  <si>
    <t>1株当たり
評価損益</t>
    <rPh sb="1" eb="2">
      <t>カブ</t>
    </rPh>
    <rPh sb="2" eb="3">
      <t>ア</t>
    </rPh>
    <rPh sb="8" eb="10">
      <t>ソンエキ</t>
    </rPh>
    <phoneticPr fontId="3"/>
  </si>
  <si>
    <t>SVOO</t>
  </si>
  <si>
    <t>保有
数量</t>
    <rPh sb="0" eb="2">
      <t>ホユウ</t>
    </rPh>
    <rPh sb="3" eb="5">
      <t>スウリョウ</t>
    </rPh>
    <phoneticPr fontId="3"/>
  </si>
  <si>
    <t>2020年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</si>
</sst>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Red]\+#,##0;[Blue]\-#,##0"/>
    <numFmt numFmtId="177" formatCode="[Red]\+0.0%;[Blue]\-0.0%"/>
    <numFmt numFmtId="178" formatCode="#,##0_ ;[Red]\-#,##0\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6" tint="-0.499984740745262"/>
      <name val="メイリオ"/>
      <family val="3"/>
      <charset val="128"/>
    </font>
    <font>
      <sz val="11"/>
      <color rgb="FF800000"/>
      <name val="メイリオ"/>
      <family val="3"/>
      <charset val="128"/>
    </font>
    <font>
      <sz val="11"/>
      <color theme="3" tint="-0.249977111117893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5" tint="-0.499984740745262"/>
      <name val="メイリオ"/>
      <family val="3"/>
      <charset val="128"/>
    </font>
    <font>
      <b/>
      <sz val="11"/>
      <color rgb="FFC000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176" fontId="2" fillId="0" borderId="0" xfId="1" applyNumberFormat="1" applyFont="1">
      <alignment vertical="center"/>
    </xf>
    <xf numFmtId="177" fontId="2" fillId="0" borderId="0" xfId="2" applyNumberFormat="1" applyFont="1">
      <alignment vertical="center"/>
    </xf>
    <xf numFmtId="176" fontId="2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 wrapText="1"/>
    </xf>
    <xf numFmtId="177" fontId="5" fillId="4" borderId="1" xfId="2" applyNumberFormat="1" applyFont="1" applyFill="1" applyBorder="1" applyAlignment="1">
      <alignment horizontal="center" vertical="center" wrapText="1"/>
    </xf>
    <xf numFmtId="176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38" fontId="6" fillId="6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7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Fill="1" applyBorder="1">
      <alignment vertical="center"/>
    </xf>
    <xf numFmtId="38" fontId="2" fillId="3" borderId="1" xfId="1" applyFont="1" applyFill="1" applyBorder="1">
      <alignment vertical="center"/>
    </xf>
    <xf numFmtId="176" fontId="2" fillId="5" borderId="1" xfId="1" applyNumberFormat="1" applyFont="1" applyFill="1" applyBorder="1">
      <alignment vertical="center"/>
    </xf>
    <xf numFmtId="177" fontId="2" fillId="5" borderId="1" xfId="2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2" fontId="2" fillId="0" borderId="1" xfId="0" applyNumberFormat="1" applyFont="1" applyBorder="1">
      <alignment vertical="center"/>
    </xf>
    <xf numFmtId="0" fontId="7" fillId="3" borderId="1" xfId="0" applyFont="1" applyFill="1" applyBorder="1">
      <alignment vertical="center"/>
    </xf>
    <xf numFmtId="38" fontId="7" fillId="3" borderId="1" xfId="1" applyFont="1" applyFill="1" applyBorder="1">
      <alignment vertical="center"/>
    </xf>
    <xf numFmtId="0" fontId="2" fillId="3" borderId="1" xfId="0" applyFont="1" applyFill="1" applyBorder="1">
      <alignment vertical="center"/>
    </xf>
    <xf numFmtId="38" fontId="7" fillId="7" borderId="1" xfId="1" applyFont="1" applyFill="1" applyBorder="1" applyAlignment="1">
      <alignment horizontal="right" vertical="center"/>
    </xf>
    <xf numFmtId="38" fontId="2" fillId="8" borderId="1" xfId="1" applyFont="1" applyFill="1" applyBorder="1">
      <alignment vertical="center"/>
    </xf>
    <xf numFmtId="176" fontId="2" fillId="8" borderId="1" xfId="1" applyNumberFormat="1" applyFont="1" applyFill="1" applyBorder="1">
      <alignment vertical="center"/>
    </xf>
    <xf numFmtId="177" fontId="2" fillId="8" borderId="1" xfId="2" applyNumberFormat="1" applyFont="1" applyFill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Fill="1" applyBorder="1">
      <alignment vertical="center"/>
    </xf>
    <xf numFmtId="176" fontId="2" fillId="0" borderId="0" xfId="1" applyNumberFormat="1" applyFont="1" applyFill="1">
      <alignment vertical="center"/>
    </xf>
    <xf numFmtId="0" fontId="8" fillId="3" borderId="1" xfId="0" applyFont="1" applyFill="1" applyBorder="1" applyAlignment="1">
      <alignment horizontal="center" vertical="center"/>
    </xf>
    <xf numFmtId="38" fontId="8" fillId="3" borderId="1" xfId="1" applyFont="1" applyFill="1" applyBorder="1" applyAlignment="1">
      <alignment horizontal="center" vertical="center"/>
    </xf>
    <xf numFmtId="177" fontId="8" fillId="5" borderId="1" xfId="2" applyNumberFormat="1" applyFont="1" applyFill="1" applyBorder="1" applyAlignment="1">
      <alignment horizontal="center" vertical="center"/>
    </xf>
    <xf numFmtId="176" fontId="8" fillId="5" borderId="1" xfId="1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177" fontId="2" fillId="9" borderId="1" xfId="2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8" fillId="4" borderId="1" xfId="1" applyNumberFormat="1" applyFont="1" applyFill="1" applyBorder="1" applyAlignment="1">
      <alignment horizontal="center" vertical="center"/>
    </xf>
    <xf numFmtId="177" fontId="8" fillId="4" borderId="1" xfId="2" applyNumberFormat="1" applyFont="1" applyFill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8" fillId="3" borderId="1" xfId="2" applyNumberFormat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2" fillId="0" borderId="2" xfId="1" applyFont="1" applyFill="1" applyBorder="1">
      <alignment vertical="center"/>
    </xf>
    <xf numFmtId="177" fontId="2" fillId="0" borderId="3" xfId="2" applyNumberFormat="1" applyFont="1" applyBorder="1" applyAlignment="1">
      <alignment horizontal="center" vertical="center" wrapText="1"/>
    </xf>
    <xf numFmtId="177" fontId="2" fillId="0" borderId="3" xfId="2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8" fontId="2" fillId="0" borderId="1" xfId="1" applyNumberFormat="1" applyFont="1" applyFill="1" applyBorder="1">
      <alignment vertical="center"/>
    </xf>
    <xf numFmtId="178" fontId="2" fillId="3" borderId="1" xfId="0" applyNumberFormat="1" applyFont="1" applyFill="1" applyBorder="1">
      <alignment vertical="center"/>
    </xf>
    <xf numFmtId="178" fontId="2" fillId="0" borderId="1" xfId="0" applyNumberFormat="1" applyFont="1" applyBorder="1">
      <alignment vertical="center"/>
    </xf>
    <xf numFmtId="38" fontId="2" fillId="10" borderId="1" xfId="1" applyFont="1" applyFill="1" applyBorder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176" fontId="6" fillId="6" borderId="4" xfId="1" applyNumberFormat="1" applyFont="1" applyFill="1" applyBorder="1" applyAlignment="1">
      <alignment horizontal="center" vertical="center" wrapText="1"/>
    </xf>
    <xf numFmtId="176" fontId="6" fillId="6" borderId="5" xfId="1" applyNumberFormat="1" applyFont="1" applyFill="1" applyBorder="1" applyAlignment="1">
      <alignment horizontal="center" vertical="center" wrapText="1"/>
    </xf>
    <xf numFmtId="176" fontId="6" fillId="6" borderId="6" xfId="1" applyNumberFormat="1" applyFont="1" applyFill="1" applyBorder="1" applyAlignment="1">
      <alignment horizontal="center" vertical="center" wrapText="1"/>
    </xf>
    <xf numFmtId="176" fontId="5" fillId="4" borderId="4" xfId="1" applyNumberFormat="1" applyFont="1" applyFill="1" applyBorder="1" applyAlignment="1">
      <alignment horizontal="center" vertical="center" wrapText="1"/>
    </xf>
    <xf numFmtId="176" fontId="5" fillId="4" borderId="6" xfId="1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34D2-7B3F-40F7-B9A4-3D4355C85A04}">
  <dimension ref="A1:M11"/>
  <sheetViews>
    <sheetView showGridLines="0"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8.75" x14ac:dyDescent="0.4"/>
  <cols>
    <col min="1" max="1" width="12.75" style="2" bestFit="1" customWidth="1"/>
    <col min="2" max="2" width="14.25" style="3" bestFit="1" customWidth="1"/>
    <col min="3" max="3" width="6" style="1" customWidth="1"/>
    <col min="4" max="4" width="18.375" style="3" bestFit="1" customWidth="1"/>
    <col min="5" max="5" width="6.125" style="3" customWidth="1"/>
    <col min="6" max="6" width="9.125" style="4" bestFit="1" customWidth="1"/>
    <col min="7" max="7" width="8.625" style="4" customWidth="1"/>
    <col min="8" max="9" width="10.25" style="4" customWidth="1"/>
    <col min="10" max="10" width="10.125" style="5" customWidth="1"/>
    <col min="11" max="11" width="8.625" style="6" customWidth="1"/>
    <col min="12" max="12" width="9.125" style="6" customWidth="1"/>
    <col min="13" max="13" width="9.125" style="3" customWidth="1"/>
    <col min="14" max="16384" width="9" style="3"/>
  </cols>
  <sheetData>
    <row r="1" spans="1:13" s="1" customFormat="1" ht="25.5" customHeight="1" x14ac:dyDescent="0.4">
      <c r="A1" s="8" t="s">
        <v>0</v>
      </c>
      <c r="B1" s="8" t="s">
        <v>1</v>
      </c>
      <c r="C1" s="8" t="s">
        <v>2</v>
      </c>
      <c r="D1" s="8" t="s">
        <v>3</v>
      </c>
      <c r="E1" s="33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40" t="s">
        <v>9</v>
      </c>
      <c r="K1" s="41" t="s">
        <v>10</v>
      </c>
      <c r="L1" s="47"/>
      <c r="M1" s="49"/>
    </row>
    <row r="2" spans="1:13" x14ac:dyDescent="0.4">
      <c r="A2" s="55">
        <v>43831</v>
      </c>
      <c r="B2" s="15" t="s">
        <v>14</v>
      </c>
      <c r="C2" s="56">
        <v>1557</v>
      </c>
      <c r="D2" s="39" t="s">
        <v>19</v>
      </c>
      <c r="E2" s="25">
        <v>3</v>
      </c>
      <c r="F2" s="18">
        <v>28703</v>
      </c>
      <c r="G2" s="18">
        <v>36700</v>
      </c>
      <c r="H2" s="17">
        <f t="shared" ref="H2:H4" si="0">F2*E2</f>
        <v>86109</v>
      </c>
      <c r="I2" s="17">
        <f t="shared" ref="I2:I4" si="1">G2*E2</f>
        <v>110100</v>
      </c>
      <c r="J2" s="19">
        <f t="shared" ref="J2:J4" si="2">I2-F2*E2</f>
        <v>23991</v>
      </c>
      <c r="K2" s="20">
        <f>J2/(F2*E2)</f>
        <v>0.27861199177786294</v>
      </c>
      <c r="L2" s="48"/>
      <c r="M2" s="50"/>
    </row>
    <row r="3" spans="1:13" x14ac:dyDescent="0.4">
      <c r="A3" s="55">
        <v>43831</v>
      </c>
      <c r="B3" s="15" t="s">
        <v>17</v>
      </c>
      <c r="C3" s="56" t="s">
        <v>16</v>
      </c>
      <c r="D3" s="39" t="s">
        <v>21</v>
      </c>
      <c r="E3" s="23">
        <v>67.339200000000005</v>
      </c>
      <c r="F3" s="24">
        <v>10998</v>
      </c>
      <c r="G3" s="18">
        <v>13116</v>
      </c>
      <c r="H3" s="17">
        <f t="shared" ref="H3" si="3">F3*E3</f>
        <v>740596.52160000009</v>
      </c>
      <c r="I3" s="17">
        <f t="shared" ref="I3" si="4">G3*E3</f>
        <v>883220.94720000005</v>
      </c>
      <c r="J3" s="19">
        <f t="shared" ref="J3" si="5">I3-F3*E3</f>
        <v>142624.42559999996</v>
      </c>
      <c r="K3" s="20">
        <f t="shared" ref="K3" si="6">J3/(F3*E3)</f>
        <v>0.19258046917621377</v>
      </c>
      <c r="L3" s="48"/>
      <c r="M3" s="50"/>
    </row>
    <row r="4" spans="1:13" x14ac:dyDescent="0.4">
      <c r="A4" s="55">
        <v>43831</v>
      </c>
      <c r="B4" s="15" t="s">
        <v>15</v>
      </c>
      <c r="C4" s="56">
        <v>3436</v>
      </c>
      <c r="D4" s="39" t="s">
        <v>20</v>
      </c>
      <c r="E4" s="25">
        <v>100</v>
      </c>
      <c r="F4" s="18">
        <v>1330</v>
      </c>
      <c r="G4" s="18">
        <v>1768</v>
      </c>
      <c r="H4" s="17">
        <f t="shared" si="0"/>
        <v>133000</v>
      </c>
      <c r="I4" s="17">
        <f t="shared" si="1"/>
        <v>176800</v>
      </c>
      <c r="J4" s="19">
        <f t="shared" si="2"/>
        <v>43800</v>
      </c>
      <c r="K4" s="20">
        <f t="shared" ref="K4" si="7">J4/(F4*E4)</f>
        <v>0.32932330827067668</v>
      </c>
      <c r="L4" s="48"/>
      <c r="M4" s="50"/>
    </row>
    <row r="5" spans="1:13" x14ac:dyDescent="0.4">
      <c r="A5" s="55"/>
      <c r="B5" s="15"/>
      <c r="C5" s="56"/>
      <c r="D5" s="39"/>
      <c r="E5" s="25"/>
      <c r="F5" s="18"/>
      <c r="G5" s="18"/>
      <c r="H5" s="17"/>
      <c r="I5" s="17"/>
      <c r="J5" s="19"/>
      <c r="K5" s="20"/>
      <c r="L5" s="48"/>
      <c r="M5" s="50"/>
    </row>
    <row r="6" spans="1:13" x14ac:dyDescent="0.4">
      <c r="A6" s="55"/>
      <c r="B6" s="15"/>
      <c r="C6" s="56"/>
      <c r="D6" s="39"/>
      <c r="E6" s="25"/>
      <c r="F6" s="18"/>
      <c r="G6" s="18"/>
      <c r="H6" s="17"/>
      <c r="I6" s="17"/>
      <c r="J6" s="19"/>
      <c r="K6" s="20"/>
      <c r="L6" s="48"/>
      <c r="M6" s="50"/>
    </row>
    <row r="7" spans="1:13" x14ac:dyDescent="0.4">
      <c r="A7" s="55"/>
      <c r="B7" s="15"/>
      <c r="C7" s="56"/>
      <c r="D7" s="39"/>
      <c r="E7" s="25"/>
      <c r="F7" s="18"/>
      <c r="G7" s="18"/>
      <c r="H7" s="17"/>
      <c r="I7" s="17"/>
      <c r="J7" s="19"/>
      <c r="K7" s="20"/>
      <c r="L7" s="48"/>
      <c r="M7" s="50"/>
    </row>
    <row r="8" spans="1:13" x14ac:dyDescent="0.4">
      <c r="A8" s="55"/>
      <c r="B8" s="15"/>
      <c r="C8" s="56"/>
      <c r="D8" s="39"/>
      <c r="E8" s="25"/>
      <c r="F8" s="18"/>
      <c r="G8" s="18"/>
      <c r="H8" s="17"/>
      <c r="I8" s="17"/>
      <c r="J8" s="19"/>
      <c r="K8" s="20"/>
      <c r="L8" s="48"/>
      <c r="M8" s="50"/>
    </row>
    <row r="9" spans="1:13" x14ac:dyDescent="0.4">
      <c r="A9" s="55"/>
      <c r="B9" s="15"/>
      <c r="C9" s="56"/>
      <c r="D9" s="39"/>
      <c r="E9" s="23"/>
      <c r="F9" s="24"/>
      <c r="G9" s="18"/>
      <c r="H9" s="17"/>
      <c r="I9" s="17"/>
      <c r="J9" s="19"/>
      <c r="K9" s="20"/>
      <c r="L9" s="48"/>
      <c r="M9" s="50"/>
    </row>
    <row r="10" spans="1:13" x14ac:dyDescent="0.4">
      <c r="A10" s="55"/>
      <c r="B10" s="15"/>
      <c r="C10" s="56"/>
      <c r="D10" s="39"/>
      <c r="E10" s="25"/>
      <c r="F10" s="18"/>
      <c r="G10" s="18"/>
      <c r="H10" s="17"/>
      <c r="I10" s="17"/>
      <c r="J10" s="19"/>
      <c r="K10" s="20"/>
      <c r="L10" s="48"/>
      <c r="M10" s="50"/>
    </row>
    <row r="11" spans="1:13" x14ac:dyDescent="0.4">
      <c r="G11" s="26" t="s">
        <v>18</v>
      </c>
      <c r="H11" s="27">
        <f>SUM(H2:H10)</f>
        <v>959705.52160000009</v>
      </c>
      <c r="I11" s="27">
        <f>SUM(I2:I10)</f>
        <v>1170120.9472000001</v>
      </c>
      <c r="J11" s="28">
        <f>SUM(J2:J10)</f>
        <v>210415.42559999996</v>
      </c>
      <c r="K11" s="29">
        <f>J11/H11</f>
        <v>0.21924998956888353</v>
      </c>
      <c r="L11" s="5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6763-7958-4314-AB26-B40C54D88E7C}">
  <dimension ref="A1:V22"/>
  <sheetViews>
    <sheetView showGridLines="0" zoomScale="85" zoomScaleNormal="85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9.125" style="5" customWidth="1"/>
    <col min="2" max="2" width="9.125" style="7" bestFit="1" customWidth="1"/>
    <col min="3" max="3" width="10.375" style="7" bestFit="1" customWidth="1"/>
    <col min="4" max="4" width="7.25" style="3" customWidth="1"/>
    <col min="5" max="5" width="10.625" style="4" customWidth="1"/>
    <col min="6" max="6" width="1.625" style="4" customWidth="1"/>
    <col min="7" max="7" width="12.75" style="2" bestFit="1" customWidth="1"/>
    <col min="8" max="8" width="14.25" style="3" bestFit="1" customWidth="1"/>
    <col min="9" max="9" width="6" style="1" customWidth="1"/>
    <col min="10" max="10" width="18.375" style="3" bestFit="1" customWidth="1"/>
    <col min="11" max="11" width="6.125" style="3" customWidth="1"/>
    <col min="12" max="12" width="9.125" style="4" bestFit="1" customWidth="1"/>
    <col min="13" max="13" width="8.625" style="4" customWidth="1"/>
    <col min="14" max="15" width="10.25" style="4" customWidth="1"/>
    <col min="16" max="16" width="10.125" style="5" customWidth="1"/>
    <col min="17" max="17" width="8.625" style="6" customWidth="1"/>
    <col min="18" max="18" width="10.125" style="7" customWidth="1"/>
    <col min="19" max="19" width="8.625" style="6" customWidth="1"/>
    <col min="20" max="20" width="7.75" style="6" customWidth="1"/>
    <col min="21" max="21" width="9" style="6" customWidth="1"/>
    <col min="22" max="16384" width="9" style="3"/>
  </cols>
  <sheetData>
    <row r="1" spans="1:22" ht="20.25" customHeight="1" x14ac:dyDescent="0.4">
      <c r="A1" s="42" t="s">
        <v>23</v>
      </c>
      <c r="B1" s="43" t="s">
        <v>24</v>
      </c>
      <c r="C1" s="58" t="s">
        <v>25</v>
      </c>
      <c r="D1" s="59"/>
      <c r="E1" s="60"/>
      <c r="R1" s="61" t="s">
        <v>29</v>
      </c>
      <c r="S1" s="62"/>
    </row>
    <row r="2" spans="1:22" s="1" customFormat="1" ht="37.5" x14ac:dyDescent="0.4">
      <c r="A2" s="36" t="s">
        <v>12</v>
      </c>
      <c r="B2" s="44" t="s">
        <v>13</v>
      </c>
      <c r="C2" s="11" t="s">
        <v>26</v>
      </c>
      <c r="D2" s="12" t="s">
        <v>28</v>
      </c>
      <c r="E2" s="13" t="s">
        <v>9</v>
      </c>
      <c r="F2" s="45"/>
      <c r="G2" s="8" t="s">
        <v>0</v>
      </c>
      <c r="H2" s="8" t="s">
        <v>1</v>
      </c>
      <c r="I2" s="8" t="s">
        <v>2</v>
      </c>
      <c r="J2" s="8" t="s">
        <v>3</v>
      </c>
      <c r="K2" s="33" t="s">
        <v>4</v>
      </c>
      <c r="L2" s="34" t="s">
        <v>5</v>
      </c>
      <c r="M2" s="34" t="s">
        <v>6</v>
      </c>
      <c r="N2" s="34" t="s">
        <v>7</v>
      </c>
      <c r="O2" s="34" t="s">
        <v>8</v>
      </c>
      <c r="P2" s="40" t="s">
        <v>9</v>
      </c>
      <c r="Q2" s="41" t="s">
        <v>10</v>
      </c>
      <c r="R2" s="9" t="s">
        <v>9</v>
      </c>
      <c r="S2" s="10" t="s">
        <v>10</v>
      </c>
      <c r="T2" s="35" t="s">
        <v>11</v>
      </c>
      <c r="U2" s="47"/>
      <c r="V2" s="49"/>
    </row>
    <row r="3" spans="1:22" x14ac:dyDescent="0.4">
      <c r="A3" s="51">
        <f>P3/K3</f>
        <v>5000</v>
      </c>
      <c r="B3" s="52">
        <v>4000</v>
      </c>
      <c r="C3" s="53">
        <v>3000</v>
      </c>
      <c r="D3" s="16">
        <v>5</v>
      </c>
      <c r="E3" s="54">
        <f t="shared" ref="E3:E5" si="0">C3*D3</f>
        <v>15000</v>
      </c>
      <c r="F3" s="46"/>
      <c r="G3" s="55">
        <v>43831</v>
      </c>
      <c r="H3" s="15" t="s">
        <v>14</v>
      </c>
      <c r="I3" s="14">
        <v>1557</v>
      </c>
      <c r="J3" s="16" t="s">
        <v>19</v>
      </c>
      <c r="K3" s="16">
        <v>10</v>
      </c>
      <c r="L3" s="17">
        <v>30000</v>
      </c>
      <c r="M3" s="18">
        <v>35000</v>
      </c>
      <c r="N3" s="18">
        <f t="shared" ref="N3:N5" si="1">L3*K3</f>
        <v>300000</v>
      </c>
      <c r="O3" s="18">
        <f t="shared" ref="O3:O5" si="2">M3*K3</f>
        <v>350000</v>
      </c>
      <c r="P3" s="19">
        <f t="shared" ref="P3:P5" si="3">O3-L3*K3</f>
        <v>50000</v>
      </c>
      <c r="Q3" s="20">
        <f>P3/(L3*K3)</f>
        <v>0.16666666666666666</v>
      </c>
      <c r="R3" s="19">
        <f>P3-E3</f>
        <v>35000</v>
      </c>
      <c r="S3" s="20">
        <f>R3/(L3*K3+C3*K3)</f>
        <v>0.10606060606060606</v>
      </c>
      <c r="T3" s="21">
        <f>(A3-B3)/(L3+B3)</f>
        <v>2.9411764705882353E-2</v>
      </c>
      <c r="U3" s="48"/>
      <c r="V3" s="50"/>
    </row>
    <row r="4" spans="1:22" x14ac:dyDescent="0.4">
      <c r="A4" s="51">
        <f>P4/K4</f>
        <v>1000.0000000000009</v>
      </c>
      <c r="B4" s="52">
        <v>700</v>
      </c>
      <c r="C4" s="53">
        <v>0</v>
      </c>
      <c r="D4" s="16">
        <v>0</v>
      </c>
      <c r="E4" s="54">
        <f t="shared" si="0"/>
        <v>0</v>
      </c>
      <c r="F4" s="46"/>
      <c r="G4" s="55">
        <v>43831</v>
      </c>
      <c r="H4" s="15" t="s">
        <v>17</v>
      </c>
      <c r="I4" s="14" t="s">
        <v>27</v>
      </c>
      <c r="J4" s="16" t="s">
        <v>22</v>
      </c>
      <c r="K4" s="16">
        <v>3.1678000000000002</v>
      </c>
      <c r="L4" s="17">
        <v>10000</v>
      </c>
      <c r="M4" s="18">
        <v>11000</v>
      </c>
      <c r="N4" s="18">
        <f t="shared" si="1"/>
        <v>31678</v>
      </c>
      <c r="O4" s="18">
        <f t="shared" si="2"/>
        <v>34845.800000000003</v>
      </c>
      <c r="P4" s="19">
        <f t="shared" si="3"/>
        <v>3167.8000000000029</v>
      </c>
      <c r="Q4" s="20">
        <f t="shared" ref="Q4:Q5" si="4">P4/(L4*K4)</f>
        <v>0.10000000000000009</v>
      </c>
      <c r="R4" s="19">
        <f>P4-E4</f>
        <v>3167.8000000000029</v>
      </c>
      <c r="S4" s="20">
        <f>R4/(L4*K4+C4*K4)</f>
        <v>0.10000000000000009</v>
      </c>
      <c r="T4" s="21">
        <f>(A4-B4)/(L4+B4)</f>
        <v>2.803738317757018E-2</v>
      </c>
      <c r="U4" s="48"/>
      <c r="V4" s="50"/>
    </row>
    <row r="5" spans="1:22" x14ac:dyDescent="0.4">
      <c r="A5" s="51">
        <f>P5/K5</f>
        <v>438</v>
      </c>
      <c r="B5" s="52">
        <v>410</v>
      </c>
      <c r="C5" s="53">
        <v>502</v>
      </c>
      <c r="D5" s="16">
        <v>100</v>
      </c>
      <c r="E5" s="54">
        <f t="shared" si="0"/>
        <v>50200</v>
      </c>
      <c r="F5" s="46"/>
      <c r="G5" s="55">
        <v>43831</v>
      </c>
      <c r="H5" s="15" t="s">
        <v>15</v>
      </c>
      <c r="I5" s="14">
        <v>3436</v>
      </c>
      <c r="J5" s="16" t="s">
        <v>20</v>
      </c>
      <c r="K5" s="16">
        <v>100</v>
      </c>
      <c r="L5" s="17">
        <v>1330</v>
      </c>
      <c r="M5" s="18">
        <v>1768</v>
      </c>
      <c r="N5" s="18">
        <f t="shared" si="1"/>
        <v>133000</v>
      </c>
      <c r="O5" s="18">
        <f t="shared" si="2"/>
        <v>176800</v>
      </c>
      <c r="P5" s="19">
        <f t="shared" si="3"/>
        <v>43800</v>
      </c>
      <c r="Q5" s="20">
        <f t="shared" si="4"/>
        <v>0.32932330827067668</v>
      </c>
      <c r="R5" s="19">
        <f>P5-E5</f>
        <v>-6400</v>
      </c>
      <c r="S5" s="20">
        <f>R5/(L5*K5+C5*K5)</f>
        <v>-3.4934497816593885E-2</v>
      </c>
      <c r="T5" s="21">
        <f>(A5-B5)/(L5+B5)</f>
        <v>1.6091954022988506E-2</v>
      </c>
      <c r="U5" s="48"/>
      <c r="V5" s="50"/>
    </row>
    <row r="6" spans="1:22" x14ac:dyDescent="0.4">
      <c r="A6" s="51"/>
      <c r="B6" s="52"/>
      <c r="C6" s="53"/>
      <c r="D6" s="16"/>
      <c r="E6" s="54"/>
      <c r="F6" s="46"/>
      <c r="G6" s="55"/>
      <c r="H6" s="15"/>
      <c r="I6" s="14"/>
      <c r="J6" s="16"/>
      <c r="K6" s="16"/>
      <c r="L6" s="17"/>
      <c r="M6" s="18"/>
      <c r="N6" s="18"/>
      <c r="O6" s="18"/>
      <c r="P6" s="19"/>
      <c r="Q6" s="20"/>
      <c r="R6" s="19"/>
      <c r="S6" s="20"/>
      <c r="T6" s="21"/>
      <c r="U6" s="48"/>
      <c r="V6" s="50"/>
    </row>
    <row r="7" spans="1:22" x14ac:dyDescent="0.4">
      <c r="A7" s="51"/>
      <c r="B7" s="52"/>
      <c r="C7" s="53"/>
      <c r="D7" s="22"/>
      <c r="E7" s="54"/>
      <c r="F7" s="46"/>
      <c r="G7" s="55"/>
      <c r="H7" s="15"/>
      <c r="I7" s="14"/>
      <c r="J7" s="16"/>
      <c r="K7" s="16"/>
      <c r="L7" s="17"/>
      <c r="M7" s="18"/>
      <c r="N7" s="18"/>
      <c r="O7" s="18"/>
      <c r="P7" s="19"/>
      <c r="Q7" s="20"/>
      <c r="R7" s="19"/>
      <c r="S7" s="20"/>
      <c r="T7" s="21"/>
      <c r="U7" s="48"/>
      <c r="V7" s="50"/>
    </row>
    <row r="8" spans="1:22" x14ac:dyDescent="0.4">
      <c r="A8" s="51"/>
      <c r="B8" s="52"/>
      <c r="C8" s="53"/>
      <c r="D8" s="16"/>
      <c r="E8" s="54"/>
      <c r="F8" s="46"/>
      <c r="G8" s="55"/>
      <c r="H8" s="15"/>
      <c r="I8" s="14"/>
      <c r="J8" s="16"/>
      <c r="K8" s="16"/>
      <c r="L8" s="17"/>
      <c r="M8" s="18"/>
      <c r="N8" s="18"/>
      <c r="O8" s="18"/>
      <c r="P8" s="19"/>
      <c r="Q8" s="20"/>
      <c r="R8" s="19"/>
      <c r="S8" s="20"/>
      <c r="T8" s="21"/>
      <c r="U8" s="48"/>
      <c r="V8" s="50"/>
    </row>
    <row r="9" spans="1:22" x14ac:dyDescent="0.4">
      <c r="A9" s="51"/>
      <c r="B9" s="52"/>
      <c r="C9" s="53"/>
      <c r="D9" s="16"/>
      <c r="E9" s="54"/>
      <c r="F9" s="46"/>
      <c r="G9" s="55"/>
      <c r="H9" s="15"/>
      <c r="I9" s="14"/>
      <c r="J9" s="16"/>
      <c r="K9" s="39"/>
      <c r="L9" s="17"/>
      <c r="M9" s="18"/>
      <c r="N9" s="18"/>
      <c r="O9" s="18"/>
      <c r="P9" s="19"/>
      <c r="Q9" s="20"/>
      <c r="R9" s="19"/>
      <c r="S9" s="20"/>
      <c r="T9" s="21"/>
      <c r="U9" s="48"/>
      <c r="V9" s="50"/>
    </row>
    <row r="10" spans="1:22" x14ac:dyDescent="0.4">
      <c r="A10" s="51"/>
      <c r="B10" s="52"/>
      <c r="C10" s="53"/>
      <c r="D10" s="16"/>
      <c r="E10" s="54"/>
      <c r="F10" s="46"/>
      <c r="G10" s="55"/>
      <c r="H10" s="15"/>
      <c r="I10" s="14"/>
      <c r="J10" s="16"/>
      <c r="K10" s="30"/>
      <c r="L10" s="31"/>
      <c r="M10" s="18"/>
      <c r="N10" s="18"/>
      <c r="O10" s="18"/>
      <c r="P10" s="19"/>
      <c r="Q10" s="20"/>
      <c r="R10" s="19"/>
      <c r="S10" s="20"/>
      <c r="T10" s="21"/>
      <c r="U10" s="48"/>
      <c r="V10" s="50"/>
    </row>
    <row r="11" spans="1:22" x14ac:dyDescent="0.4">
      <c r="A11" s="51"/>
      <c r="B11" s="52"/>
      <c r="C11" s="53"/>
      <c r="D11" s="16"/>
      <c r="E11" s="54"/>
      <c r="F11" s="46"/>
      <c r="G11" s="55"/>
      <c r="H11" s="15"/>
      <c r="I11" s="14"/>
      <c r="J11" s="16"/>
      <c r="K11" s="16"/>
      <c r="L11" s="17"/>
      <c r="M11" s="18"/>
      <c r="N11" s="18"/>
      <c r="O11" s="18"/>
      <c r="P11" s="19"/>
      <c r="Q11" s="20"/>
      <c r="R11" s="19"/>
      <c r="S11" s="20"/>
      <c r="T11" s="21"/>
      <c r="U11" s="48"/>
      <c r="V11" s="50"/>
    </row>
    <row r="12" spans="1:22" x14ac:dyDescent="0.4">
      <c r="A12" s="32"/>
      <c r="B12" s="37"/>
      <c r="C12" s="57"/>
      <c r="E12" s="54">
        <f>SUM(E3:E11)</f>
        <v>65200</v>
      </c>
      <c r="M12" s="26" t="s">
        <v>18</v>
      </c>
      <c r="N12" s="27">
        <f>SUM(N3:N11)</f>
        <v>464678</v>
      </c>
      <c r="O12" s="27">
        <f>SUM(O3:O11)</f>
        <v>561645.80000000005</v>
      </c>
      <c r="P12" s="28">
        <f>SUM(P3:P11)</f>
        <v>96967.8</v>
      </c>
      <c r="Q12" s="29">
        <f>P12/N12</f>
        <v>0.20867740672035259</v>
      </c>
      <c r="R12" s="28">
        <f>SUM(R3:R11)</f>
        <v>31767.800000000003</v>
      </c>
      <c r="S12" s="29">
        <f>R12/(N12+E12)</f>
        <v>5.995304579544726E-2</v>
      </c>
      <c r="T12" s="38"/>
      <c r="U12" s="5"/>
    </row>
    <row r="13" spans="1:22" x14ac:dyDescent="0.4">
      <c r="A13" s="51">
        <f>P13/K13</f>
        <v>5000</v>
      </c>
      <c r="B13" s="52">
        <v>4000</v>
      </c>
      <c r="C13" s="53">
        <v>3000</v>
      </c>
      <c r="D13" s="16">
        <v>5</v>
      </c>
      <c r="E13" s="54">
        <f t="shared" ref="E13:E15" si="5">C13*D13</f>
        <v>15000</v>
      </c>
      <c r="F13" s="46"/>
      <c r="G13" s="55">
        <v>43831</v>
      </c>
      <c r="H13" s="15" t="s">
        <v>14</v>
      </c>
      <c r="I13" s="14">
        <v>1557</v>
      </c>
      <c r="J13" s="16" t="s">
        <v>19</v>
      </c>
      <c r="K13" s="16">
        <v>10</v>
      </c>
      <c r="L13" s="17">
        <v>30000</v>
      </c>
      <c r="M13" s="18">
        <v>35000</v>
      </c>
      <c r="N13" s="18">
        <f t="shared" ref="N13:N15" si="6">L13*K13</f>
        <v>300000</v>
      </c>
      <c r="O13" s="18">
        <f t="shared" ref="O13:O15" si="7">M13*K13</f>
        <v>350000</v>
      </c>
      <c r="P13" s="19">
        <f t="shared" ref="P13:P15" si="8">O13-L13*K13</f>
        <v>50000</v>
      </c>
      <c r="Q13" s="20">
        <f>P13/(L13*K13)</f>
        <v>0.16666666666666666</v>
      </c>
      <c r="R13" s="19">
        <f>P13-E13</f>
        <v>35000</v>
      </c>
      <c r="S13" s="20">
        <f>R13/(L13*K13+C13*K13)</f>
        <v>0.10606060606060606</v>
      </c>
      <c r="T13" s="21">
        <f>(A13-B13)/(L13+B13)</f>
        <v>2.9411764705882353E-2</v>
      </c>
      <c r="U13" s="48"/>
      <c r="V13" s="50"/>
    </row>
    <row r="14" spans="1:22" x14ac:dyDescent="0.4">
      <c r="A14" s="51">
        <f>P14/K14</f>
        <v>1000.0000000000009</v>
      </c>
      <c r="B14" s="52">
        <v>700</v>
      </c>
      <c r="C14" s="53">
        <v>0</v>
      </c>
      <c r="D14" s="16">
        <v>0</v>
      </c>
      <c r="E14" s="54">
        <f t="shared" si="5"/>
        <v>0</v>
      </c>
      <c r="F14" s="46"/>
      <c r="G14" s="55">
        <v>43831</v>
      </c>
      <c r="H14" s="15" t="s">
        <v>17</v>
      </c>
      <c r="I14" s="14" t="s">
        <v>27</v>
      </c>
      <c r="J14" s="16" t="s">
        <v>22</v>
      </c>
      <c r="K14" s="16">
        <v>3.1678000000000002</v>
      </c>
      <c r="L14" s="17">
        <v>10000</v>
      </c>
      <c r="M14" s="18">
        <v>11000</v>
      </c>
      <c r="N14" s="18">
        <f t="shared" si="6"/>
        <v>31678</v>
      </c>
      <c r="O14" s="18">
        <f t="shared" si="7"/>
        <v>34845.800000000003</v>
      </c>
      <c r="P14" s="19">
        <f t="shared" si="8"/>
        <v>3167.8000000000029</v>
      </c>
      <c r="Q14" s="20">
        <f t="shared" ref="Q14:Q15" si="9">P14/(L14*K14)</f>
        <v>0.10000000000000009</v>
      </c>
      <c r="R14" s="19">
        <f>P14-E14</f>
        <v>3167.8000000000029</v>
      </c>
      <c r="S14" s="20">
        <f>R14/(L14*K14+C14*K14)</f>
        <v>0.10000000000000009</v>
      </c>
      <c r="T14" s="21">
        <f>(A14-B14)/(L14+B14)</f>
        <v>2.803738317757018E-2</v>
      </c>
      <c r="U14" s="48"/>
      <c r="V14" s="50"/>
    </row>
    <row r="15" spans="1:22" x14ac:dyDescent="0.4">
      <c r="A15" s="51">
        <f>P15/K15</f>
        <v>438</v>
      </c>
      <c r="B15" s="52">
        <v>410</v>
      </c>
      <c r="C15" s="53">
        <v>502</v>
      </c>
      <c r="D15" s="16">
        <v>100</v>
      </c>
      <c r="E15" s="54">
        <f t="shared" si="5"/>
        <v>50200</v>
      </c>
      <c r="F15" s="46"/>
      <c r="G15" s="55">
        <v>43831</v>
      </c>
      <c r="H15" s="15" t="s">
        <v>15</v>
      </c>
      <c r="I15" s="14">
        <v>3436</v>
      </c>
      <c r="J15" s="16" t="s">
        <v>20</v>
      </c>
      <c r="K15" s="16">
        <v>100</v>
      </c>
      <c r="L15" s="17">
        <v>1330</v>
      </c>
      <c r="M15" s="18">
        <v>1768</v>
      </c>
      <c r="N15" s="18">
        <f t="shared" si="6"/>
        <v>133000</v>
      </c>
      <c r="O15" s="18">
        <f t="shared" si="7"/>
        <v>176800</v>
      </c>
      <c r="P15" s="19">
        <f t="shared" si="8"/>
        <v>43800</v>
      </c>
      <c r="Q15" s="20">
        <f t="shared" si="9"/>
        <v>0.32932330827067668</v>
      </c>
      <c r="R15" s="19">
        <f>P15-E15</f>
        <v>-6400</v>
      </c>
      <c r="S15" s="20">
        <f>R15/(L15*K15+C15*K15)</f>
        <v>-3.4934497816593885E-2</v>
      </c>
      <c r="T15" s="21">
        <f>(A15-B15)/(L15+B15)</f>
        <v>1.6091954022988506E-2</v>
      </c>
      <c r="U15" s="48"/>
      <c r="V15" s="50"/>
    </row>
    <row r="16" spans="1:22" x14ac:dyDescent="0.4">
      <c r="A16" s="51"/>
      <c r="B16" s="52"/>
      <c r="C16" s="53"/>
      <c r="D16" s="16"/>
      <c r="E16" s="54"/>
      <c r="F16" s="46"/>
      <c r="G16" s="55"/>
      <c r="H16" s="15"/>
      <c r="I16" s="14"/>
      <c r="J16" s="16"/>
      <c r="K16" s="16"/>
      <c r="L16" s="17"/>
      <c r="M16" s="18"/>
      <c r="N16" s="18"/>
      <c r="O16" s="18"/>
      <c r="P16" s="19"/>
      <c r="Q16" s="20"/>
      <c r="R16" s="19"/>
      <c r="S16" s="20"/>
      <c r="T16" s="21"/>
      <c r="U16" s="48"/>
      <c r="V16" s="50"/>
    </row>
    <row r="17" spans="1:22" x14ac:dyDescent="0.4">
      <c r="A17" s="51"/>
      <c r="B17" s="52"/>
      <c r="C17" s="53"/>
      <c r="D17" s="22"/>
      <c r="E17" s="54"/>
      <c r="F17" s="46"/>
      <c r="G17" s="55"/>
      <c r="H17" s="15"/>
      <c r="I17" s="14"/>
      <c r="J17" s="16"/>
      <c r="K17" s="16"/>
      <c r="L17" s="17"/>
      <c r="M17" s="18"/>
      <c r="N17" s="18"/>
      <c r="O17" s="18"/>
      <c r="P17" s="19"/>
      <c r="Q17" s="20"/>
      <c r="R17" s="19"/>
      <c r="S17" s="20"/>
      <c r="T17" s="21"/>
      <c r="U17" s="48"/>
      <c r="V17" s="50"/>
    </row>
    <row r="18" spans="1:22" x14ac:dyDescent="0.4">
      <c r="A18" s="51"/>
      <c r="B18" s="52"/>
      <c r="C18" s="53"/>
      <c r="D18" s="16"/>
      <c r="E18" s="54"/>
      <c r="F18" s="46"/>
      <c r="G18" s="55"/>
      <c r="H18" s="15"/>
      <c r="I18" s="14"/>
      <c r="J18" s="16"/>
      <c r="K18" s="16"/>
      <c r="L18" s="17"/>
      <c r="M18" s="18"/>
      <c r="N18" s="18"/>
      <c r="O18" s="18"/>
      <c r="P18" s="19"/>
      <c r="Q18" s="20"/>
      <c r="R18" s="19"/>
      <c r="S18" s="20"/>
      <c r="T18" s="21"/>
      <c r="U18" s="48"/>
      <c r="V18" s="50"/>
    </row>
    <row r="19" spans="1:22" x14ac:dyDescent="0.4">
      <c r="A19" s="51"/>
      <c r="B19" s="52"/>
      <c r="C19" s="53"/>
      <c r="D19" s="16"/>
      <c r="E19" s="54"/>
      <c r="F19" s="46"/>
      <c r="G19" s="55"/>
      <c r="H19" s="15"/>
      <c r="I19" s="14"/>
      <c r="J19" s="16"/>
      <c r="K19" s="39"/>
      <c r="L19" s="17"/>
      <c r="M19" s="18"/>
      <c r="N19" s="18"/>
      <c r="O19" s="18"/>
      <c r="P19" s="19"/>
      <c r="Q19" s="20"/>
      <c r="R19" s="19"/>
      <c r="S19" s="20"/>
      <c r="T19" s="21"/>
      <c r="U19" s="48"/>
      <c r="V19" s="50"/>
    </row>
    <row r="20" spans="1:22" x14ac:dyDescent="0.4">
      <c r="A20" s="51"/>
      <c r="B20" s="52"/>
      <c r="C20" s="53"/>
      <c r="D20" s="16"/>
      <c r="E20" s="54"/>
      <c r="F20" s="46"/>
      <c r="G20" s="55"/>
      <c r="H20" s="15"/>
      <c r="I20" s="14"/>
      <c r="J20" s="16"/>
      <c r="K20" s="30"/>
      <c r="L20" s="31"/>
      <c r="M20" s="18"/>
      <c r="N20" s="18"/>
      <c r="O20" s="18"/>
      <c r="P20" s="19"/>
      <c r="Q20" s="20"/>
      <c r="R20" s="19"/>
      <c r="S20" s="20"/>
      <c r="T20" s="21"/>
      <c r="U20" s="48"/>
      <c r="V20" s="50"/>
    </row>
    <row r="21" spans="1:22" x14ac:dyDescent="0.4">
      <c r="A21" s="51"/>
      <c r="B21" s="52"/>
      <c r="C21" s="53"/>
      <c r="D21" s="16"/>
      <c r="E21" s="54"/>
      <c r="F21" s="46"/>
      <c r="G21" s="55"/>
      <c r="H21" s="15"/>
      <c r="I21" s="14"/>
      <c r="J21" s="16"/>
      <c r="K21" s="16"/>
      <c r="L21" s="17"/>
      <c r="M21" s="18"/>
      <c r="N21" s="18"/>
      <c r="O21" s="18"/>
      <c r="P21" s="19"/>
      <c r="Q21" s="20"/>
      <c r="R21" s="19"/>
      <c r="S21" s="20"/>
      <c r="T21" s="21"/>
      <c r="U21" s="48"/>
      <c r="V21" s="50"/>
    </row>
    <row r="22" spans="1:22" x14ac:dyDescent="0.4">
      <c r="A22" s="32"/>
      <c r="B22" s="37"/>
      <c r="C22" s="57"/>
      <c r="E22" s="54">
        <f>SUM(E13:E21)</f>
        <v>65200</v>
      </c>
      <c r="M22" s="26" t="s">
        <v>18</v>
      </c>
      <c r="N22" s="27">
        <f>SUM(N13:N21)</f>
        <v>464678</v>
      </c>
      <c r="O22" s="27">
        <f>SUM(O13:O21)</f>
        <v>561645.80000000005</v>
      </c>
      <c r="P22" s="28">
        <f>SUM(P13:P21)</f>
        <v>96967.8</v>
      </c>
      <c r="Q22" s="29">
        <f>P22/N22</f>
        <v>0.20867740672035259</v>
      </c>
      <c r="R22" s="28">
        <f>SUM(R13:R21)</f>
        <v>31767.800000000003</v>
      </c>
      <c r="S22" s="29">
        <f>R22/(N22+E22)</f>
        <v>5.995304579544726E-2</v>
      </c>
      <c r="T22" s="38"/>
      <c r="U22" s="5"/>
    </row>
  </sheetData>
  <mergeCells count="2">
    <mergeCell ref="C1:E1"/>
    <mergeCell ref="R1:S1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ポートフォリオ(シンプル)</vt:lpstr>
      <vt:lpstr>ポートフォリオ(過去比付き)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2020-02-08T02:42:52Z</dcterms:created>
  <dcterms:modified xsi:type="dcterms:W3CDTF">2020-02-15T11:22:22Z</dcterms:modified>
</cp:coreProperties>
</file>