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531C74A-8B76-4152-BDB5-9BD34EFB650F}" xr6:coauthVersionLast="46" xr6:coauthVersionMax="46" xr10:uidLastSave="{00000000-0000-0000-0000-000000000000}"/>
  <bookViews>
    <workbookView xWindow="-120" yWindow="-120" windowWidth="29040" windowHeight="15990" xr2:uid="{7AF0AC76-4D22-4492-AB89-593F0FA83139}"/>
  </bookViews>
  <sheets>
    <sheet name="株主優待ポートフォリオ" sheetId="1" r:id="rId1"/>
    <sheet name="サンプル" sheetId="2" r:id="rId2"/>
  </sheets>
  <definedNames>
    <definedName name="_xlnm._FilterDatabase" localSheetId="1" hidden="1">サンプル!$A$1:$S$1</definedName>
    <definedName name="_xlnm._FilterDatabase" localSheetId="0" hidden="1">株主優待ポートフォリオ!$A$1:$S$1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O27" i="1"/>
  <c r="R27" i="1" s="1"/>
  <c r="N27" i="1"/>
  <c r="S27" i="1" s="1"/>
  <c r="F27" i="1"/>
  <c r="S26" i="1"/>
  <c r="Q26" i="1"/>
  <c r="O26" i="1"/>
  <c r="R26" i="1" s="1"/>
  <c r="N26" i="1"/>
  <c r="J26" i="1" s="1"/>
  <c r="F26" i="1"/>
  <c r="Q25" i="1"/>
  <c r="O25" i="1"/>
  <c r="R25" i="1" s="1"/>
  <c r="N25" i="1"/>
  <c r="J25" i="1" s="1"/>
  <c r="F25" i="1"/>
  <c r="Q24" i="1"/>
  <c r="O24" i="1"/>
  <c r="R24" i="1" s="1"/>
  <c r="N24" i="1"/>
  <c r="J24" i="1" s="1"/>
  <c r="F24" i="1"/>
  <c r="Q23" i="1"/>
  <c r="O23" i="1"/>
  <c r="R23" i="1" s="1"/>
  <c r="N23" i="1"/>
  <c r="J23" i="1" s="1"/>
  <c r="F23" i="1"/>
  <c r="Q22" i="1"/>
  <c r="O22" i="1"/>
  <c r="R22" i="1" s="1"/>
  <c r="N22" i="1"/>
  <c r="J22" i="1" s="1"/>
  <c r="F22" i="1"/>
  <c r="S21" i="1"/>
  <c r="Q21" i="1"/>
  <c r="O21" i="1"/>
  <c r="R21" i="1" s="1"/>
  <c r="N21" i="1"/>
  <c r="J21" i="1" s="1"/>
  <c r="F21" i="1"/>
  <c r="Q20" i="1"/>
  <c r="O20" i="1"/>
  <c r="R20" i="1" s="1"/>
  <c r="N20" i="1"/>
  <c r="J20" i="1" s="1"/>
  <c r="F20" i="1"/>
  <c r="S19" i="1"/>
  <c r="Q19" i="1"/>
  <c r="O19" i="1"/>
  <c r="R19" i="1" s="1"/>
  <c r="N19" i="1"/>
  <c r="J19" i="1" s="1"/>
  <c r="F19" i="1"/>
  <c r="Q28" i="1"/>
  <c r="O28" i="1"/>
  <c r="R28" i="1" s="1"/>
  <c r="N28" i="1"/>
  <c r="S28" i="1" s="1"/>
  <c r="F28" i="1"/>
  <c r="Q18" i="1"/>
  <c r="O18" i="1"/>
  <c r="R18" i="1" s="1"/>
  <c r="N18" i="1"/>
  <c r="S18" i="1" s="1"/>
  <c r="F18" i="1"/>
  <c r="Q17" i="1"/>
  <c r="O17" i="1"/>
  <c r="R17" i="1" s="1"/>
  <c r="N17" i="1"/>
  <c r="S17" i="1" s="1"/>
  <c r="F17" i="1"/>
  <c r="Q16" i="1"/>
  <c r="O16" i="1"/>
  <c r="R16" i="1" s="1"/>
  <c r="N16" i="1"/>
  <c r="S16" i="1" s="1"/>
  <c r="F16" i="1"/>
  <c r="Q15" i="1"/>
  <c r="O15" i="1"/>
  <c r="R15" i="1" s="1"/>
  <c r="N15" i="1"/>
  <c r="S15" i="1" s="1"/>
  <c r="F15" i="1"/>
  <c r="Q14" i="1"/>
  <c r="O14" i="1"/>
  <c r="R14" i="1" s="1"/>
  <c r="N14" i="1"/>
  <c r="S14" i="1" s="1"/>
  <c r="F14" i="1"/>
  <c r="Q13" i="1"/>
  <c r="O13" i="1"/>
  <c r="R13" i="1" s="1"/>
  <c r="N13" i="1"/>
  <c r="S13" i="1" s="1"/>
  <c r="F13" i="1"/>
  <c r="Q12" i="1"/>
  <c r="O12" i="1"/>
  <c r="R12" i="1" s="1"/>
  <c r="N12" i="1"/>
  <c r="S12" i="1" s="1"/>
  <c r="F12" i="1"/>
  <c r="Q11" i="1"/>
  <c r="O11" i="1"/>
  <c r="R11" i="1" s="1"/>
  <c r="N11" i="1"/>
  <c r="S11" i="1" s="1"/>
  <c r="F11" i="1"/>
  <c r="Q10" i="1"/>
  <c r="O10" i="1"/>
  <c r="R10" i="1" s="1"/>
  <c r="N10" i="1"/>
  <c r="S10" i="1" s="1"/>
  <c r="F10" i="1"/>
  <c r="Q9" i="1"/>
  <c r="O9" i="1"/>
  <c r="R9" i="1" s="1"/>
  <c r="N9" i="1"/>
  <c r="S9" i="1" s="1"/>
  <c r="F9" i="1"/>
  <c r="Q8" i="1"/>
  <c r="O8" i="1"/>
  <c r="R8" i="1" s="1"/>
  <c r="N8" i="1"/>
  <c r="S8" i="1" s="1"/>
  <c r="F8" i="1"/>
  <c r="F31" i="1"/>
  <c r="F30" i="1"/>
  <c r="F29" i="1"/>
  <c r="F7" i="1"/>
  <c r="F6" i="1"/>
  <c r="F5" i="1"/>
  <c r="F4" i="1"/>
  <c r="F2" i="1"/>
  <c r="N21" i="2"/>
  <c r="I21" i="2"/>
  <c r="J21" i="2" s="1"/>
  <c r="Q20" i="2"/>
  <c r="O20" i="2"/>
  <c r="R20" i="2" s="1"/>
  <c r="S20" i="2" s="1"/>
  <c r="N20" i="2"/>
  <c r="J20" i="2"/>
  <c r="Q19" i="2"/>
  <c r="O19" i="2"/>
  <c r="R19" i="2" s="1"/>
  <c r="S19" i="2" s="1"/>
  <c r="N19" i="2"/>
  <c r="J19" i="2"/>
  <c r="Q18" i="2"/>
  <c r="O18" i="2"/>
  <c r="R18" i="2" s="1"/>
  <c r="S18" i="2" s="1"/>
  <c r="N18" i="2"/>
  <c r="J18" i="2"/>
  <c r="Q17" i="2"/>
  <c r="O17" i="2"/>
  <c r="R17" i="2" s="1"/>
  <c r="S17" i="2" s="1"/>
  <c r="N17" i="2"/>
  <c r="J17" i="2"/>
  <c r="Q16" i="2"/>
  <c r="O16" i="2"/>
  <c r="R16" i="2" s="1"/>
  <c r="S16" i="2" s="1"/>
  <c r="N16" i="2"/>
  <c r="J16" i="2"/>
  <c r="Q15" i="2"/>
  <c r="O15" i="2"/>
  <c r="R15" i="2" s="1"/>
  <c r="S15" i="2" s="1"/>
  <c r="N15" i="2"/>
  <c r="J15" i="2"/>
  <c r="Q14" i="2"/>
  <c r="O14" i="2"/>
  <c r="R14" i="2" s="1"/>
  <c r="S14" i="2" s="1"/>
  <c r="N14" i="2"/>
  <c r="J14" i="2"/>
  <c r="Q13" i="2"/>
  <c r="O13" i="2"/>
  <c r="R13" i="2" s="1"/>
  <c r="S13" i="2" s="1"/>
  <c r="N13" i="2"/>
  <c r="J13" i="2"/>
  <c r="A13" i="2"/>
  <c r="A14" i="2" s="1"/>
  <c r="Q12" i="2"/>
  <c r="O12" i="2"/>
  <c r="O21" i="2" s="1"/>
  <c r="N12" i="2"/>
  <c r="J12" i="2"/>
  <c r="F12" i="2"/>
  <c r="N11" i="2"/>
  <c r="J11" i="2" s="1"/>
  <c r="I11" i="2"/>
  <c r="R10" i="2"/>
  <c r="S10" i="2" s="1"/>
  <c r="Q10" i="2"/>
  <c r="O10" i="2"/>
  <c r="N10" i="2"/>
  <c r="J10" i="2"/>
  <c r="R9" i="2"/>
  <c r="S9" i="2" s="1"/>
  <c r="Q9" i="2"/>
  <c r="O9" i="2"/>
  <c r="N9" i="2"/>
  <c r="J9" i="2"/>
  <c r="R8" i="2"/>
  <c r="S8" i="2" s="1"/>
  <c r="Q8" i="2"/>
  <c r="O8" i="2"/>
  <c r="N8" i="2"/>
  <c r="J8" i="2"/>
  <c r="R7" i="2"/>
  <c r="S7" i="2" s="1"/>
  <c r="Q7" i="2"/>
  <c r="O7" i="2"/>
  <c r="N7" i="2"/>
  <c r="J7" i="2"/>
  <c r="R6" i="2"/>
  <c r="S6" i="2" s="1"/>
  <c r="Q6" i="2"/>
  <c r="O6" i="2"/>
  <c r="N6" i="2"/>
  <c r="J6" i="2"/>
  <c r="R5" i="2"/>
  <c r="S5" i="2" s="1"/>
  <c r="Q5" i="2"/>
  <c r="O5" i="2"/>
  <c r="N5" i="2"/>
  <c r="J5" i="2"/>
  <c r="R4" i="2"/>
  <c r="S4" i="2" s="1"/>
  <c r="Q4" i="2"/>
  <c r="O4" i="2"/>
  <c r="N4" i="2"/>
  <c r="J4" i="2"/>
  <c r="R3" i="2"/>
  <c r="S3" i="2" s="1"/>
  <c r="Q3" i="2"/>
  <c r="O3" i="2"/>
  <c r="N3" i="2"/>
  <c r="J3" i="2"/>
  <c r="F3" i="2"/>
  <c r="A3" i="2"/>
  <c r="A4" i="2" s="1"/>
  <c r="R2" i="2"/>
  <c r="S2" i="2" s="1"/>
  <c r="Q2" i="2"/>
  <c r="O2" i="2"/>
  <c r="O11" i="2" s="1"/>
  <c r="N2" i="2"/>
  <c r="J2" i="2"/>
  <c r="F2" i="2"/>
  <c r="Q31" i="1"/>
  <c r="Q30" i="1"/>
  <c r="Q29" i="1"/>
  <c r="Q7" i="1"/>
  <c r="Q6" i="1"/>
  <c r="Q5" i="1"/>
  <c r="Q4" i="1"/>
  <c r="Q3" i="1"/>
  <c r="Q2" i="1"/>
  <c r="I3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O31" i="1"/>
  <c r="R31" i="1" s="1"/>
  <c r="N31" i="1"/>
  <c r="S31" i="1" s="1"/>
  <c r="O30" i="1"/>
  <c r="R30" i="1" s="1"/>
  <c r="N30" i="1"/>
  <c r="S30" i="1" s="1"/>
  <c r="O29" i="1"/>
  <c r="R29" i="1" s="1"/>
  <c r="N29" i="1"/>
  <c r="S29" i="1" s="1"/>
  <c r="O7" i="1"/>
  <c r="R7" i="1" s="1"/>
  <c r="N7" i="1"/>
  <c r="S7" i="1" s="1"/>
  <c r="O6" i="1"/>
  <c r="R6" i="1" s="1"/>
  <c r="N6" i="1"/>
  <c r="J6" i="1" s="1"/>
  <c r="O5" i="1"/>
  <c r="R5" i="1" s="1"/>
  <c r="N5" i="1"/>
  <c r="S5" i="1" s="1"/>
  <c r="O4" i="1"/>
  <c r="R4" i="1" s="1"/>
  <c r="N4" i="1"/>
  <c r="S4" i="1" s="1"/>
  <c r="O3" i="1"/>
  <c r="R3" i="1" s="1"/>
  <c r="N3" i="1"/>
  <c r="S3" i="1" s="1"/>
  <c r="O2" i="1"/>
  <c r="R2" i="1" s="1"/>
  <c r="N2" i="1"/>
  <c r="J2" i="1" s="1"/>
  <c r="S24" i="1" l="1"/>
  <c r="S23" i="1"/>
  <c r="S20" i="1"/>
  <c r="S25" i="1"/>
  <c r="J5" i="1"/>
  <c r="S22" i="1"/>
  <c r="J30" i="1"/>
  <c r="S2" i="1"/>
  <c r="J27" i="1"/>
  <c r="S6" i="1"/>
  <c r="J3" i="1"/>
  <c r="J4" i="1"/>
  <c r="J8" i="1"/>
  <c r="J9" i="1"/>
  <c r="J10" i="1"/>
  <c r="J11" i="1"/>
  <c r="J12" i="1"/>
  <c r="J13" i="1"/>
  <c r="J14" i="1"/>
  <c r="J15" i="1"/>
  <c r="J16" i="1"/>
  <c r="J17" i="1"/>
  <c r="J18" i="1"/>
  <c r="J28" i="1"/>
  <c r="J7" i="1"/>
  <c r="J29" i="1"/>
  <c r="F3" i="1"/>
  <c r="J31" i="1"/>
  <c r="F4" i="2"/>
  <c r="A5" i="2"/>
  <c r="F14" i="2"/>
  <c r="A15" i="2"/>
  <c r="R12" i="2"/>
  <c r="R11" i="2"/>
  <c r="S11" i="2" s="1"/>
  <c r="F13" i="2"/>
  <c r="N32" i="1"/>
  <c r="J32" i="1" s="1"/>
  <c r="R32" i="1"/>
  <c r="O32" i="1"/>
  <c r="R21" i="2" l="1"/>
  <c r="S21" i="2" s="1"/>
  <c r="S12" i="2"/>
  <c r="F15" i="2"/>
  <c r="A16" i="2"/>
  <c r="F5" i="2"/>
  <c r="A6" i="2"/>
  <c r="S32" i="1"/>
  <c r="F6" i="2" l="1"/>
  <c r="A7" i="2"/>
  <c r="A17" i="2"/>
  <c r="F16" i="2"/>
  <c r="F17" i="2" l="1"/>
  <c r="A18" i="2"/>
  <c r="F7" i="2"/>
  <c r="A8" i="2"/>
  <c r="F8" i="2" l="1"/>
  <c r="A9" i="2"/>
  <c r="A19" i="2"/>
  <c r="F18" i="2"/>
  <c r="A20" i="2" l="1"/>
  <c r="F20" i="2" s="1"/>
  <c r="F19" i="2"/>
  <c r="F9" i="2"/>
  <c r="A10" i="2"/>
  <c r="F10" i="2" s="1"/>
</calcChain>
</file>

<file path=xl/sharedStrings.xml><?xml version="1.0" encoding="utf-8"?>
<sst xmlns="http://schemas.openxmlformats.org/spreadsheetml/2006/main" count="128" uniqueCount="44">
  <si>
    <t>日付</t>
    <rPh sb="0" eb="2">
      <t>ヒヅケ</t>
    </rPh>
    <phoneticPr fontId="3"/>
  </si>
  <si>
    <t>口座</t>
    <rPh sb="0" eb="2">
      <t>コウザ</t>
    </rPh>
    <phoneticPr fontId="3"/>
  </si>
  <si>
    <t>コード</t>
    <phoneticPr fontId="3"/>
  </si>
  <si>
    <t>銘柄</t>
    <rPh sb="0" eb="2">
      <t>メイガラ</t>
    </rPh>
    <phoneticPr fontId="3"/>
  </si>
  <si>
    <t>年間優待内容</t>
    <rPh sb="0" eb="2">
      <t>ネンカン</t>
    </rPh>
    <rPh sb="2" eb="6">
      <t>ユウタイナイヨウ</t>
    </rPh>
    <phoneticPr fontId="3"/>
  </si>
  <si>
    <t>優待
額面</t>
    <rPh sb="0" eb="2">
      <t>ユウタイ</t>
    </rPh>
    <rPh sb="3" eb="5">
      <t>ガクメン</t>
    </rPh>
    <phoneticPr fontId="3"/>
  </si>
  <si>
    <t>権利
確定月</t>
    <rPh sb="0" eb="2">
      <t>ケンリ</t>
    </rPh>
    <rPh sb="3" eb="5">
      <t>カクテイ</t>
    </rPh>
    <rPh sb="5" eb="6">
      <t>ヅキ</t>
    </rPh>
    <phoneticPr fontId="3"/>
  </si>
  <si>
    <t>優待
利回り</t>
    <rPh sb="0" eb="2">
      <t>ユウタイ</t>
    </rPh>
    <rPh sb="3" eb="5">
      <t>リマワ</t>
    </rPh>
    <phoneticPr fontId="3"/>
  </si>
  <si>
    <t>数量</t>
    <rPh sb="0" eb="2">
      <t>スウリョウ</t>
    </rPh>
    <phoneticPr fontId="3"/>
  </si>
  <si>
    <t>取得単価</t>
    <rPh sb="0" eb="2">
      <t>シュトク</t>
    </rPh>
    <rPh sb="2" eb="4">
      <t>タンカ</t>
    </rPh>
    <phoneticPr fontId="3"/>
  </si>
  <si>
    <t>現在値</t>
    <rPh sb="0" eb="2">
      <t>ゲンザイ</t>
    </rPh>
    <rPh sb="2" eb="3">
      <t>チ</t>
    </rPh>
    <phoneticPr fontId="3"/>
  </si>
  <si>
    <t>元本</t>
    <rPh sb="0" eb="2">
      <t>ガンポン</t>
    </rPh>
    <phoneticPr fontId="3"/>
  </si>
  <si>
    <t>評価額</t>
    <rPh sb="0" eb="3">
      <t>ヒョウカガク</t>
    </rPh>
    <phoneticPr fontId="3"/>
  </si>
  <si>
    <t>予想
EPS</t>
    <rPh sb="0" eb="2">
      <t>ヨソウ</t>
    </rPh>
    <phoneticPr fontId="3"/>
  </si>
  <si>
    <t>予想
PER</t>
    <rPh sb="0" eb="2">
      <t>ヨソウ</t>
    </rPh>
    <phoneticPr fontId="3"/>
  </si>
  <si>
    <t>評価損益</t>
    <rPh sb="0" eb="2">
      <t>ヒョウカ</t>
    </rPh>
    <rPh sb="2" eb="4">
      <t>ソンエキ</t>
    </rPh>
    <phoneticPr fontId="3"/>
  </si>
  <si>
    <t>損益％</t>
    <rPh sb="0" eb="2">
      <t>ソンエキ</t>
    </rPh>
    <phoneticPr fontId="3"/>
  </si>
  <si>
    <t>特定口座</t>
    <rPh sb="0" eb="2">
      <t>トクテイ</t>
    </rPh>
    <rPh sb="2" eb="4">
      <t>コウザ</t>
    </rPh>
    <phoneticPr fontId="3"/>
  </si>
  <si>
    <t>自社商品券 3,000円</t>
    <rPh sb="0" eb="2">
      <t>ジシャ</t>
    </rPh>
    <rPh sb="2" eb="5">
      <t>ショウヒンケン</t>
    </rPh>
    <rPh sb="11" eb="12">
      <t>エン</t>
    </rPh>
    <phoneticPr fontId="3"/>
  </si>
  <si>
    <t>3月</t>
    <rPh sb="1" eb="2">
      <t>ガツ</t>
    </rPh>
    <phoneticPr fontId="3"/>
  </si>
  <si>
    <t>一般NISA</t>
    <rPh sb="0" eb="2">
      <t>イッパン</t>
    </rPh>
    <phoneticPr fontId="3"/>
  </si>
  <si>
    <t>地元特産品 2,500円</t>
    <rPh sb="0" eb="2">
      <t>ジモト</t>
    </rPh>
    <rPh sb="2" eb="5">
      <t>トクサンヒン</t>
    </rPh>
    <rPh sb="11" eb="12">
      <t>エン</t>
    </rPh>
    <phoneticPr fontId="3"/>
  </si>
  <si>
    <t>優待ポイント 2,000×2回</t>
    <rPh sb="0" eb="2">
      <t>ユウタイ</t>
    </rPh>
    <rPh sb="14" eb="15">
      <t>カイ</t>
    </rPh>
    <phoneticPr fontId="3"/>
  </si>
  <si>
    <t>3･9月</t>
    <rPh sb="3" eb="4">
      <t>ガツ</t>
    </rPh>
    <phoneticPr fontId="3"/>
  </si>
  <si>
    <t>－</t>
    <phoneticPr fontId="3"/>
  </si>
  <si>
    <t>クオカード 500円×2回</t>
    <rPh sb="9" eb="10">
      <t>エン</t>
    </rPh>
    <rPh sb="12" eb="13">
      <t>カイ</t>
    </rPh>
    <phoneticPr fontId="3"/>
  </si>
  <si>
    <t>5月</t>
    <rPh sb="1" eb="2">
      <t>ガツ</t>
    </rPh>
    <phoneticPr fontId="3"/>
  </si>
  <si>
    <t>自社商品券 1,500円×2回</t>
    <rPh sb="0" eb="2">
      <t>ジシャ</t>
    </rPh>
    <rPh sb="2" eb="5">
      <t>ショウヒンケン</t>
    </rPh>
    <rPh sb="11" eb="12">
      <t>エン</t>
    </rPh>
    <rPh sb="14" eb="15">
      <t>カイ</t>
    </rPh>
    <phoneticPr fontId="3"/>
  </si>
  <si>
    <t>6･12月</t>
    <rPh sb="4" eb="5">
      <t>ガツ</t>
    </rPh>
    <phoneticPr fontId="3"/>
  </si>
  <si>
    <t>割引券 5,000円</t>
    <rPh sb="0" eb="3">
      <t>ワリビキケン</t>
    </rPh>
    <rPh sb="9" eb="10">
      <t>エン</t>
    </rPh>
    <phoneticPr fontId="3"/>
  </si>
  <si>
    <t>9月</t>
    <rPh sb="1" eb="2">
      <t>ガツ</t>
    </rPh>
    <phoneticPr fontId="3"/>
  </si>
  <si>
    <t>割引券 10,000円</t>
    <rPh sb="0" eb="3">
      <t>ワリビキケン</t>
    </rPh>
    <rPh sb="10" eb="11">
      <t>エン</t>
    </rPh>
    <phoneticPr fontId="3"/>
  </si>
  <si>
    <t>11月</t>
    <rPh sb="2" eb="3">
      <t>ガツ</t>
    </rPh>
    <phoneticPr fontId="3"/>
  </si>
  <si>
    <t>合計</t>
    <rPh sb="0" eb="2">
      <t>ゴウケイ</t>
    </rPh>
    <phoneticPr fontId="3"/>
  </si>
  <si>
    <t>エディオン</t>
  </si>
  <si>
    <t>ひろぎんHD</t>
  </si>
  <si>
    <t>アトム</t>
  </si>
  <si>
    <t>朝日放送G</t>
  </si>
  <si>
    <t>ハニーズHLD</t>
  </si>
  <si>
    <t>ホットランド</t>
  </si>
  <si>
    <t>上新電機</t>
  </si>
  <si>
    <t>ヴィレッジV</t>
  </si>
  <si>
    <t>買付日</t>
    <rPh sb="0" eb="2">
      <t>カイツケ</t>
    </rPh>
    <rPh sb="2" eb="3">
      <t>ビ</t>
    </rPh>
    <phoneticPr fontId="3"/>
  </si>
  <si>
    <t>保有年月</t>
    <rPh sb="0" eb="2">
      <t>ホユウ</t>
    </rPh>
    <rPh sb="2" eb="4">
      <t>ネンゲツ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</si>
</sst>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[Red]\+#,##0;[Blue]\-#,##0"/>
    <numFmt numFmtId="179" formatCode="[Red]\+0.0%;[Blue]\-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6" tint="-0.499984740745262"/>
      <name val="メイリオ"/>
      <family val="3"/>
      <charset val="128"/>
    </font>
    <font>
      <sz val="11"/>
      <color theme="9" tint="-0.499984740745262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b/>
      <sz val="1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2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40" fontId="2" fillId="0" borderId="0" xfId="1" applyNumberFormat="1" applyFont="1" applyAlignment="1">
      <alignment horizontal="right" vertical="center"/>
    </xf>
    <xf numFmtId="178" fontId="2" fillId="0" borderId="0" xfId="1" applyNumberFormat="1" applyFont="1">
      <alignment vertical="center"/>
    </xf>
    <xf numFmtId="179" fontId="2" fillId="0" borderId="0" xfId="2" applyNumberFormat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2" applyNumberFormat="1" applyFont="1" applyFill="1" applyBorder="1" applyAlignment="1">
      <alignment horizontal="center" vertical="center" wrapText="1"/>
    </xf>
    <xf numFmtId="178" fontId="6" fillId="4" borderId="1" xfId="1" applyNumberFormat="1" applyFont="1" applyFill="1" applyBorder="1" applyAlignment="1">
      <alignment horizontal="center" vertical="center"/>
    </xf>
    <xf numFmtId="179" fontId="6" fillId="4" borderId="1" xfId="2" applyNumberFormat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3" borderId="1" xfId="1" applyFont="1" applyFill="1" applyBorder="1">
      <alignment vertical="center"/>
    </xf>
    <xf numFmtId="177" fontId="2" fillId="3" borderId="1" xfId="1" applyNumberFormat="1" applyFont="1" applyFill="1" applyBorder="1" applyAlignment="1">
      <alignment vertical="center"/>
    </xf>
    <xf numFmtId="178" fontId="2" fillId="6" borderId="1" xfId="1" applyNumberFormat="1" applyFont="1" applyFill="1" applyBorder="1">
      <alignment vertical="center"/>
    </xf>
    <xf numFmtId="179" fontId="2" fillId="6" borderId="1" xfId="2" applyNumberFormat="1" applyFont="1" applyFill="1" applyBorder="1">
      <alignment vertical="center"/>
    </xf>
    <xf numFmtId="38" fontId="2" fillId="7" borderId="1" xfId="1" applyFont="1" applyFill="1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8" fontId="5" fillId="8" borderId="1" xfId="1" applyFont="1" applyFill="1" applyBorder="1" applyAlignment="1">
      <alignment horizontal="center" vertical="center"/>
    </xf>
    <xf numFmtId="177" fontId="5" fillId="8" borderId="1" xfId="1" applyNumberFormat="1" applyFont="1" applyFill="1" applyBorder="1" applyAlignment="1">
      <alignment horizontal="center" vertical="center" wrapText="1"/>
    </xf>
    <xf numFmtId="40" fontId="5" fillId="8" borderId="1" xfId="1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/>
    </xf>
    <xf numFmtId="176" fontId="2" fillId="7" borderId="1" xfId="2" applyNumberFormat="1" applyFont="1" applyFill="1" applyBorder="1" applyAlignment="1">
      <alignment vertical="center"/>
    </xf>
    <xf numFmtId="40" fontId="2" fillId="7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38" fontId="2" fillId="5" borderId="1" xfId="1" applyFont="1" applyFill="1" applyBorder="1">
      <alignment vertical="center"/>
    </xf>
    <xf numFmtId="176" fontId="2" fillId="5" borderId="1" xfId="2" applyNumberFormat="1" applyFont="1" applyFill="1" applyBorder="1">
      <alignment vertical="center"/>
    </xf>
    <xf numFmtId="0" fontId="2" fillId="5" borderId="1" xfId="1" applyNumberFormat="1" applyFont="1" applyFill="1" applyBorder="1" applyAlignment="1">
      <alignment horizontal="center" vertical="center"/>
    </xf>
    <xf numFmtId="178" fontId="2" fillId="5" borderId="1" xfId="1" applyNumberFormat="1" applyFont="1" applyFill="1" applyBorder="1">
      <alignment vertical="center"/>
    </xf>
    <xf numFmtId="179" fontId="2" fillId="5" borderId="1" xfId="2" applyNumberFormat="1" applyFont="1" applyFill="1" applyBorder="1">
      <alignment vertical="center"/>
    </xf>
    <xf numFmtId="38" fontId="7" fillId="5" borderId="1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CCCCFF"/>
      <color rgb="FFCCFF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1B59-963D-4727-892A-FE3A6EB16A2C}">
  <dimension ref="A1:S32"/>
  <sheetViews>
    <sheetView showGridLines="0" tabSelected="1" zoomScale="85" zoomScaleNormal="85" workbookViewId="0">
      <pane ySplit="1" topLeftCell="A2" activePane="bottomLeft" state="frozen"/>
      <selection activeCell="D32" sqref="D32"/>
      <selection pane="bottomLeft"/>
    </sheetView>
  </sheetViews>
  <sheetFormatPr defaultRowHeight="18.75" x14ac:dyDescent="0.4"/>
  <cols>
    <col min="1" max="1" width="10.25" style="2" bestFit="1" customWidth="1"/>
    <col min="2" max="2" width="10.625" style="3" customWidth="1"/>
    <col min="3" max="3" width="6" style="1" customWidth="1"/>
    <col min="4" max="4" width="14.25" style="3" customWidth="1"/>
    <col min="5" max="5" width="12.625" style="2" customWidth="1"/>
    <col min="6" max="6" width="10.75" style="2" customWidth="1"/>
    <col min="7" max="7" width="21.75" style="3" bestFit="1" customWidth="1"/>
    <col min="8" max="8" width="7.375" style="1" bestFit="1" customWidth="1"/>
    <col min="9" max="9" width="9.375" style="4" customWidth="1"/>
    <col min="10" max="10" width="8.125" style="5" customWidth="1"/>
    <col min="11" max="11" width="6.125" style="3" customWidth="1"/>
    <col min="12" max="13" width="8.375" style="4" customWidth="1"/>
    <col min="14" max="15" width="9.75" style="4" customWidth="1"/>
    <col min="16" max="16" width="6.875" style="6" bestFit="1" customWidth="1"/>
    <col min="17" max="17" width="8.125" style="7" customWidth="1"/>
    <col min="18" max="18" width="9.5" style="8" bestFit="1" customWidth="1"/>
    <col min="19" max="19" width="8.625" style="9" customWidth="1"/>
    <col min="20" max="16384" width="9" style="3"/>
  </cols>
  <sheetData>
    <row r="1" spans="1:19" s="1" customFormat="1" ht="37.5" x14ac:dyDescent="0.4">
      <c r="A1" s="11" t="s">
        <v>0</v>
      </c>
      <c r="B1" s="10" t="s">
        <v>1</v>
      </c>
      <c r="C1" s="10" t="s">
        <v>2</v>
      </c>
      <c r="D1" s="10" t="s">
        <v>3</v>
      </c>
      <c r="E1" s="11" t="s">
        <v>42</v>
      </c>
      <c r="F1" s="11" t="s">
        <v>43</v>
      </c>
      <c r="G1" s="10" t="s">
        <v>4</v>
      </c>
      <c r="H1" s="13" t="s">
        <v>6</v>
      </c>
      <c r="I1" s="12" t="s">
        <v>5</v>
      </c>
      <c r="J1" s="14" t="s">
        <v>7</v>
      </c>
      <c r="K1" s="26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8" t="s">
        <v>13</v>
      </c>
      <c r="Q1" s="29" t="s">
        <v>14</v>
      </c>
      <c r="R1" s="15" t="s">
        <v>15</v>
      </c>
      <c r="S1" s="16" t="s">
        <v>16</v>
      </c>
    </row>
    <row r="2" spans="1:19" x14ac:dyDescent="0.4">
      <c r="A2" s="23">
        <v>44197</v>
      </c>
      <c r="B2" s="24"/>
      <c r="C2" s="33"/>
      <c r="D2" s="34"/>
      <c r="E2" s="25"/>
      <c r="F2" s="30" t="str">
        <f>IF(E2&lt;&gt;"",DATEDIF(E2,A2,"Y")&amp;"年"&amp;DATEDIF(E2,A2,"YM")&amp;"ヶ月","")</f>
        <v/>
      </c>
      <c r="G2" s="34"/>
      <c r="H2" s="33"/>
      <c r="I2" s="17"/>
      <c r="J2" s="31" t="str">
        <f>IF(N2&gt;0,I2/N2,"")</f>
        <v/>
      </c>
      <c r="K2" s="34"/>
      <c r="L2" s="17"/>
      <c r="M2" s="18"/>
      <c r="N2" s="22">
        <f t="shared" ref="N2:N31" si="0">L2*K2</f>
        <v>0</v>
      </c>
      <c r="O2" s="18">
        <f t="shared" ref="O2:O31" si="1">M2*K2</f>
        <v>0</v>
      </c>
      <c r="P2" s="19"/>
      <c r="Q2" s="32" t="str">
        <f>IF(P2&gt;0,ROUND(M2/P2,2) &amp; "倍","－")</f>
        <v>－</v>
      </c>
      <c r="R2" s="20">
        <f t="shared" ref="R2:R31" si="2">O2-L2*K2</f>
        <v>0</v>
      </c>
      <c r="S2" s="21" t="str">
        <f>IF(N2&gt;0,R2/N2,"")</f>
        <v/>
      </c>
    </row>
    <row r="3" spans="1:19" x14ac:dyDescent="0.4">
      <c r="A3" s="30">
        <f>A2</f>
        <v>44197</v>
      </c>
      <c r="B3" s="24"/>
      <c r="C3" s="33"/>
      <c r="D3" s="34"/>
      <c r="E3" s="25"/>
      <c r="F3" s="30" t="str">
        <f t="shared" ref="F3:F31" si="3">IF(E3&lt;&gt;"",DATEDIF(E3,A3,"Y")&amp;"年"&amp;DATEDIF(E3,A3,"YM")&amp;"ヶ月","")</f>
        <v/>
      </c>
      <c r="G3" s="34"/>
      <c r="H3" s="33"/>
      <c r="I3" s="17"/>
      <c r="J3" s="31" t="str">
        <f t="shared" ref="J3:J31" si="4">IF(N3&gt;0,I3/N3,"")</f>
        <v/>
      </c>
      <c r="K3" s="34"/>
      <c r="L3" s="17"/>
      <c r="M3" s="18"/>
      <c r="N3" s="22">
        <f t="shared" si="0"/>
        <v>0</v>
      </c>
      <c r="O3" s="18">
        <f t="shared" si="1"/>
        <v>0</v>
      </c>
      <c r="P3" s="19"/>
      <c r="Q3" s="32" t="str">
        <f t="shared" ref="Q3:Q31" si="5">IF(P3&gt;0,ROUND(M3/P3,2) &amp; "倍","－")</f>
        <v>－</v>
      </c>
      <c r="R3" s="20">
        <f t="shared" si="2"/>
        <v>0</v>
      </c>
      <c r="S3" s="21" t="str">
        <f t="shared" ref="S3:S31" si="6">IF(N3&gt;0,R3/N3,"")</f>
        <v/>
      </c>
    </row>
    <row r="4" spans="1:19" x14ac:dyDescent="0.4">
      <c r="A4" s="30">
        <f t="shared" ref="A4:A31" si="7">A3</f>
        <v>44197</v>
      </c>
      <c r="B4" s="24"/>
      <c r="C4" s="33"/>
      <c r="D4" s="34"/>
      <c r="E4" s="25"/>
      <c r="F4" s="30" t="str">
        <f t="shared" si="3"/>
        <v/>
      </c>
      <c r="G4" s="34"/>
      <c r="H4" s="33"/>
      <c r="I4" s="17"/>
      <c r="J4" s="31" t="str">
        <f t="shared" si="4"/>
        <v/>
      </c>
      <c r="K4" s="34"/>
      <c r="L4" s="17"/>
      <c r="M4" s="18"/>
      <c r="N4" s="22">
        <f t="shared" si="0"/>
        <v>0</v>
      </c>
      <c r="O4" s="18">
        <f t="shared" si="1"/>
        <v>0</v>
      </c>
      <c r="P4" s="19"/>
      <c r="Q4" s="32" t="str">
        <f t="shared" si="5"/>
        <v>－</v>
      </c>
      <c r="R4" s="20">
        <f t="shared" si="2"/>
        <v>0</v>
      </c>
      <c r="S4" s="21" t="str">
        <f t="shared" si="6"/>
        <v/>
      </c>
    </row>
    <row r="5" spans="1:19" x14ac:dyDescent="0.4">
      <c r="A5" s="30">
        <f t="shared" si="7"/>
        <v>44197</v>
      </c>
      <c r="B5" s="24"/>
      <c r="C5" s="33"/>
      <c r="D5" s="34"/>
      <c r="E5" s="25"/>
      <c r="F5" s="30" t="str">
        <f t="shared" si="3"/>
        <v/>
      </c>
      <c r="G5" s="34"/>
      <c r="H5" s="33"/>
      <c r="I5" s="17"/>
      <c r="J5" s="31" t="str">
        <f t="shared" si="4"/>
        <v/>
      </c>
      <c r="K5" s="34"/>
      <c r="L5" s="17"/>
      <c r="M5" s="18"/>
      <c r="N5" s="22">
        <f t="shared" si="0"/>
        <v>0</v>
      </c>
      <c r="O5" s="18">
        <f t="shared" si="1"/>
        <v>0</v>
      </c>
      <c r="P5" s="19"/>
      <c r="Q5" s="32" t="str">
        <f t="shared" si="5"/>
        <v>－</v>
      </c>
      <c r="R5" s="20">
        <f t="shared" si="2"/>
        <v>0</v>
      </c>
      <c r="S5" s="21" t="str">
        <f t="shared" si="6"/>
        <v/>
      </c>
    </row>
    <row r="6" spans="1:19" x14ac:dyDescent="0.4">
      <c r="A6" s="30">
        <f t="shared" si="7"/>
        <v>44197</v>
      </c>
      <c r="B6" s="24"/>
      <c r="C6" s="33"/>
      <c r="D6" s="34"/>
      <c r="E6" s="25"/>
      <c r="F6" s="30" t="str">
        <f t="shared" si="3"/>
        <v/>
      </c>
      <c r="G6" s="34"/>
      <c r="H6" s="33"/>
      <c r="I6" s="17"/>
      <c r="J6" s="31" t="str">
        <f t="shared" si="4"/>
        <v/>
      </c>
      <c r="K6" s="34"/>
      <c r="L6" s="17"/>
      <c r="M6" s="18"/>
      <c r="N6" s="22">
        <f t="shared" si="0"/>
        <v>0</v>
      </c>
      <c r="O6" s="18">
        <f t="shared" si="1"/>
        <v>0</v>
      </c>
      <c r="P6" s="19"/>
      <c r="Q6" s="32" t="str">
        <f t="shared" si="5"/>
        <v>－</v>
      </c>
      <c r="R6" s="20">
        <f t="shared" si="2"/>
        <v>0</v>
      </c>
      <c r="S6" s="21" t="str">
        <f t="shared" si="6"/>
        <v/>
      </c>
    </row>
    <row r="7" spans="1:19" x14ac:dyDescent="0.4">
      <c r="A7" s="30">
        <f t="shared" si="7"/>
        <v>44197</v>
      </c>
      <c r="B7" s="24"/>
      <c r="C7" s="33"/>
      <c r="D7" s="34"/>
      <c r="E7" s="25"/>
      <c r="F7" s="30" t="str">
        <f t="shared" si="3"/>
        <v/>
      </c>
      <c r="G7" s="34"/>
      <c r="H7" s="33"/>
      <c r="I7" s="17"/>
      <c r="J7" s="31" t="str">
        <f t="shared" si="4"/>
        <v/>
      </c>
      <c r="K7" s="34"/>
      <c r="L7" s="17"/>
      <c r="M7" s="18"/>
      <c r="N7" s="22">
        <f t="shared" si="0"/>
        <v>0</v>
      </c>
      <c r="O7" s="18">
        <f t="shared" si="1"/>
        <v>0</v>
      </c>
      <c r="P7" s="19"/>
      <c r="Q7" s="32" t="str">
        <f t="shared" si="5"/>
        <v>－</v>
      </c>
      <c r="R7" s="20">
        <f t="shared" si="2"/>
        <v>0</v>
      </c>
      <c r="S7" s="21" t="str">
        <f t="shared" si="6"/>
        <v/>
      </c>
    </row>
    <row r="8" spans="1:19" x14ac:dyDescent="0.4">
      <c r="A8" s="30">
        <f t="shared" si="7"/>
        <v>44197</v>
      </c>
      <c r="B8" s="24"/>
      <c r="C8" s="33"/>
      <c r="D8" s="34"/>
      <c r="E8" s="25"/>
      <c r="F8" s="30" t="str">
        <f t="shared" ref="F8:F28" si="8">IF(E8&lt;&gt;"",DATEDIF(E8,A8,"Y")&amp;"年"&amp;DATEDIF(E8,A8,"YM")&amp;"ヶ月","")</f>
        <v/>
      </c>
      <c r="G8" s="34"/>
      <c r="H8" s="33"/>
      <c r="I8" s="17"/>
      <c r="J8" s="31" t="str">
        <f t="shared" ref="J8:J28" si="9">IF(N8&gt;0,I8/N8,"")</f>
        <v/>
      </c>
      <c r="K8" s="34"/>
      <c r="L8" s="17"/>
      <c r="M8" s="18"/>
      <c r="N8" s="22">
        <f t="shared" ref="N8:N28" si="10">L8*K8</f>
        <v>0</v>
      </c>
      <c r="O8" s="18">
        <f t="shared" ref="O8:O28" si="11">M8*K8</f>
        <v>0</v>
      </c>
      <c r="P8" s="19"/>
      <c r="Q8" s="32" t="str">
        <f t="shared" ref="Q8:Q28" si="12">IF(P8&gt;0,ROUND(M8/P8,2) &amp; "倍","－")</f>
        <v>－</v>
      </c>
      <c r="R8" s="20">
        <f t="shared" ref="R8:R28" si="13">O8-L8*K8</f>
        <v>0</v>
      </c>
      <c r="S8" s="21" t="str">
        <f t="shared" ref="S8:S28" si="14">IF(N8&gt;0,R8/N8,"")</f>
        <v/>
      </c>
    </row>
    <row r="9" spans="1:19" x14ac:dyDescent="0.4">
      <c r="A9" s="30">
        <f t="shared" si="7"/>
        <v>44197</v>
      </c>
      <c r="B9" s="24"/>
      <c r="C9" s="33"/>
      <c r="D9" s="34"/>
      <c r="E9" s="25"/>
      <c r="F9" s="30" t="str">
        <f t="shared" si="8"/>
        <v/>
      </c>
      <c r="G9" s="34"/>
      <c r="H9" s="33"/>
      <c r="I9" s="17"/>
      <c r="J9" s="31" t="str">
        <f t="shared" si="9"/>
        <v/>
      </c>
      <c r="K9" s="34"/>
      <c r="L9" s="17"/>
      <c r="M9" s="18"/>
      <c r="N9" s="22">
        <f t="shared" si="10"/>
        <v>0</v>
      </c>
      <c r="O9" s="18">
        <f t="shared" si="11"/>
        <v>0</v>
      </c>
      <c r="P9" s="19"/>
      <c r="Q9" s="32" t="str">
        <f t="shared" si="12"/>
        <v>－</v>
      </c>
      <c r="R9" s="20">
        <f t="shared" si="13"/>
        <v>0</v>
      </c>
      <c r="S9" s="21" t="str">
        <f t="shared" si="14"/>
        <v/>
      </c>
    </row>
    <row r="10" spans="1:19" x14ac:dyDescent="0.4">
      <c r="A10" s="30">
        <f t="shared" si="7"/>
        <v>44197</v>
      </c>
      <c r="B10" s="24"/>
      <c r="C10" s="33"/>
      <c r="D10" s="34"/>
      <c r="E10" s="25"/>
      <c r="F10" s="30" t="str">
        <f t="shared" si="8"/>
        <v/>
      </c>
      <c r="G10" s="34"/>
      <c r="H10" s="33"/>
      <c r="I10" s="17"/>
      <c r="J10" s="31" t="str">
        <f t="shared" si="9"/>
        <v/>
      </c>
      <c r="K10" s="34"/>
      <c r="L10" s="17"/>
      <c r="M10" s="18"/>
      <c r="N10" s="22">
        <f t="shared" si="10"/>
        <v>0</v>
      </c>
      <c r="O10" s="18">
        <f t="shared" si="11"/>
        <v>0</v>
      </c>
      <c r="P10" s="19"/>
      <c r="Q10" s="32" t="str">
        <f t="shared" si="12"/>
        <v>－</v>
      </c>
      <c r="R10" s="20">
        <f t="shared" si="13"/>
        <v>0</v>
      </c>
      <c r="S10" s="21" t="str">
        <f t="shared" si="14"/>
        <v/>
      </c>
    </row>
    <row r="11" spans="1:19" x14ac:dyDescent="0.4">
      <c r="A11" s="30">
        <f t="shared" si="7"/>
        <v>44197</v>
      </c>
      <c r="B11" s="24"/>
      <c r="C11" s="33"/>
      <c r="D11" s="34"/>
      <c r="E11" s="25"/>
      <c r="F11" s="30" t="str">
        <f t="shared" si="8"/>
        <v/>
      </c>
      <c r="G11" s="34"/>
      <c r="H11" s="33"/>
      <c r="I11" s="17"/>
      <c r="J11" s="31" t="str">
        <f t="shared" si="9"/>
        <v/>
      </c>
      <c r="K11" s="34"/>
      <c r="L11" s="17"/>
      <c r="M11" s="18"/>
      <c r="N11" s="22">
        <f t="shared" si="10"/>
        <v>0</v>
      </c>
      <c r="O11" s="18">
        <f t="shared" si="11"/>
        <v>0</v>
      </c>
      <c r="P11" s="19"/>
      <c r="Q11" s="32" t="str">
        <f t="shared" si="12"/>
        <v>－</v>
      </c>
      <c r="R11" s="20">
        <f t="shared" si="13"/>
        <v>0</v>
      </c>
      <c r="S11" s="21" t="str">
        <f t="shared" si="14"/>
        <v/>
      </c>
    </row>
    <row r="12" spans="1:19" x14ac:dyDescent="0.4">
      <c r="A12" s="30">
        <f t="shared" si="7"/>
        <v>44197</v>
      </c>
      <c r="B12" s="24"/>
      <c r="C12" s="33"/>
      <c r="D12" s="34"/>
      <c r="E12" s="25"/>
      <c r="F12" s="30" t="str">
        <f t="shared" si="8"/>
        <v/>
      </c>
      <c r="G12" s="34"/>
      <c r="H12" s="33"/>
      <c r="I12" s="17"/>
      <c r="J12" s="31" t="str">
        <f t="shared" si="9"/>
        <v/>
      </c>
      <c r="K12" s="34"/>
      <c r="L12" s="17"/>
      <c r="M12" s="18"/>
      <c r="N12" s="22">
        <f t="shared" si="10"/>
        <v>0</v>
      </c>
      <c r="O12" s="18">
        <f t="shared" si="11"/>
        <v>0</v>
      </c>
      <c r="P12" s="19"/>
      <c r="Q12" s="32" t="str">
        <f t="shared" si="12"/>
        <v>－</v>
      </c>
      <c r="R12" s="20">
        <f t="shared" si="13"/>
        <v>0</v>
      </c>
      <c r="S12" s="21" t="str">
        <f t="shared" si="14"/>
        <v/>
      </c>
    </row>
    <row r="13" spans="1:19" x14ac:dyDescent="0.4">
      <c r="A13" s="30">
        <f t="shared" si="7"/>
        <v>44197</v>
      </c>
      <c r="B13" s="24"/>
      <c r="C13" s="33"/>
      <c r="D13" s="34"/>
      <c r="E13" s="25"/>
      <c r="F13" s="30" t="str">
        <f t="shared" si="8"/>
        <v/>
      </c>
      <c r="G13" s="34"/>
      <c r="H13" s="33"/>
      <c r="I13" s="17"/>
      <c r="J13" s="31" t="str">
        <f t="shared" si="9"/>
        <v/>
      </c>
      <c r="K13" s="34"/>
      <c r="L13" s="17"/>
      <c r="M13" s="18"/>
      <c r="N13" s="22">
        <f t="shared" si="10"/>
        <v>0</v>
      </c>
      <c r="O13" s="18">
        <f t="shared" si="11"/>
        <v>0</v>
      </c>
      <c r="P13" s="19"/>
      <c r="Q13" s="32" t="str">
        <f t="shared" si="12"/>
        <v>－</v>
      </c>
      <c r="R13" s="20">
        <f t="shared" si="13"/>
        <v>0</v>
      </c>
      <c r="S13" s="21" t="str">
        <f t="shared" si="14"/>
        <v/>
      </c>
    </row>
    <row r="14" spans="1:19" x14ac:dyDescent="0.4">
      <c r="A14" s="30">
        <f t="shared" si="7"/>
        <v>44197</v>
      </c>
      <c r="B14" s="24"/>
      <c r="C14" s="33"/>
      <c r="D14" s="34"/>
      <c r="E14" s="25"/>
      <c r="F14" s="30" t="str">
        <f t="shared" si="8"/>
        <v/>
      </c>
      <c r="G14" s="34"/>
      <c r="H14" s="33"/>
      <c r="I14" s="17"/>
      <c r="J14" s="31" t="str">
        <f t="shared" si="9"/>
        <v/>
      </c>
      <c r="K14" s="34"/>
      <c r="L14" s="17"/>
      <c r="M14" s="18"/>
      <c r="N14" s="22">
        <f t="shared" si="10"/>
        <v>0</v>
      </c>
      <c r="O14" s="18">
        <f t="shared" si="11"/>
        <v>0</v>
      </c>
      <c r="P14" s="19"/>
      <c r="Q14" s="32" t="str">
        <f t="shared" si="12"/>
        <v>－</v>
      </c>
      <c r="R14" s="20">
        <f t="shared" si="13"/>
        <v>0</v>
      </c>
      <c r="S14" s="21" t="str">
        <f t="shared" si="14"/>
        <v/>
      </c>
    </row>
    <row r="15" spans="1:19" x14ac:dyDescent="0.4">
      <c r="A15" s="30">
        <f t="shared" si="7"/>
        <v>44197</v>
      </c>
      <c r="B15" s="24"/>
      <c r="C15" s="33"/>
      <c r="D15" s="34"/>
      <c r="E15" s="25"/>
      <c r="F15" s="30" t="str">
        <f t="shared" si="8"/>
        <v/>
      </c>
      <c r="G15" s="34"/>
      <c r="H15" s="33"/>
      <c r="I15" s="17"/>
      <c r="J15" s="31" t="str">
        <f t="shared" si="9"/>
        <v/>
      </c>
      <c r="K15" s="34"/>
      <c r="L15" s="17"/>
      <c r="M15" s="18"/>
      <c r="N15" s="22">
        <f t="shared" si="10"/>
        <v>0</v>
      </c>
      <c r="O15" s="18">
        <f t="shared" si="11"/>
        <v>0</v>
      </c>
      <c r="P15" s="19"/>
      <c r="Q15" s="32" t="str">
        <f t="shared" si="12"/>
        <v>－</v>
      </c>
      <c r="R15" s="20">
        <f t="shared" si="13"/>
        <v>0</v>
      </c>
      <c r="S15" s="21" t="str">
        <f t="shared" si="14"/>
        <v/>
      </c>
    </row>
    <row r="16" spans="1:19" x14ac:dyDescent="0.4">
      <c r="A16" s="30">
        <f t="shared" si="7"/>
        <v>44197</v>
      </c>
      <c r="B16" s="24"/>
      <c r="C16" s="33"/>
      <c r="D16" s="34"/>
      <c r="E16" s="25"/>
      <c r="F16" s="30" t="str">
        <f t="shared" si="8"/>
        <v/>
      </c>
      <c r="G16" s="34"/>
      <c r="H16" s="33"/>
      <c r="I16" s="17"/>
      <c r="J16" s="31" t="str">
        <f t="shared" si="9"/>
        <v/>
      </c>
      <c r="K16" s="34"/>
      <c r="L16" s="17"/>
      <c r="M16" s="18"/>
      <c r="N16" s="22">
        <f t="shared" si="10"/>
        <v>0</v>
      </c>
      <c r="O16" s="18">
        <f t="shared" si="11"/>
        <v>0</v>
      </c>
      <c r="P16" s="19"/>
      <c r="Q16" s="32" t="str">
        <f t="shared" si="12"/>
        <v>－</v>
      </c>
      <c r="R16" s="20">
        <f t="shared" si="13"/>
        <v>0</v>
      </c>
      <c r="S16" s="21" t="str">
        <f t="shared" si="14"/>
        <v/>
      </c>
    </row>
    <row r="17" spans="1:19" x14ac:dyDescent="0.4">
      <c r="A17" s="30">
        <f t="shared" si="7"/>
        <v>44197</v>
      </c>
      <c r="B17" s="24"/>
      <c r="C17" s="33"/>
      <c r="D17" s="34"/>
      <c r="E17" s="25"/>
      <c r="F17" s="30" t="str">
        <f t="shared" si="8"/>
        <v/>
      </c>
      <c r="G17" s="34"/>
      <c r="H17" s="33"/>
      <c r="I17" s="17"/>
      <c r="J17" s="31" t="str">
        <f t="shared" si="9"/>
        <v/>
      </c>
      <c r="K17" s="34"/>
      <c r="L17" s="17"/>
      <c r="M17" s="18"/>
      <c r="N17" s="22">
        <f t="shared" si="10"/>
        <v>0</v>
      </c>
      <c r="O17" s="18">
        <f t="shared" si="11"/>
        <v>0</v>
      </c>
      <c r="P17" s="19"/>
      <c r="Q17" s="32" t="str">
        <f t="shared" si="12"/>
        <v>－</v>
      </c>
      <c r="R17" s="20">
        <f t="shared" si="13"/>
        <v>0</v>
      </c>
      <c r="S17" s="21" t="str">
        <f t="shared" si="14"/>
        <v/>
      </c>
    </row>
    <row r="18" spans="1:19" x14ac:dyDescent="0.4">
      <c r="A18" s="30">
        <f t="shared" si="7"/>
        <v>44197</v>
      </c>
      <c r="B18" s="24"/>
      <c r="C18" s="33"/>
      <c r="D18" s="34"/>
      <c r="E18" s="25"/>
      <c r="F18" s="30" t="str">
        <f t="shared" si="8"/>
        <v/>
      </c>
      <c r="G18" s="34"/>
      <c r="H18" s="33"/>
      <c r="I18" s="17"/>
      <c r="J18" s="31" t="str">
        <f t="shared" si="9"/>
        <v/>
      </c>
      <c r="K18" s="34"/>
      <c r="L18" s="17"/>
      <c r="M18" s="18"/>
      <c r="N18" s="22">
        <f t="shared" si="10"/>
        <v>0</v>
      </c>
      <c r="O18" s="18">
        <f t="shared" si="11"/>
        <v>0</v>
      </c>
      <c r="P18" s="19"/>
      <c r="Q18" s="32" t="str">
        <f t="shared" si="12"/>
        <v>－</v>
      </c>
      <c r="R18" s="20">
        <f t="shared" si="13"/>
        <v>0</v>
      </c>
      <c r="S18" s="21" t="str">
        <f t="shared" si="14"/>
        <v/>
      </c>
    </row>
    <row r="19" spans="1:19" x14ac:dyDescent="0.4">
      <c r="A19" s="30">
        <f t="shared" si="7"/>
        <v>44197</v>
      </c>
      <c r="B19" s="24"/>
      <c r="C19" s="33"/>
      <c r="D19" s="34"/>
      <c r="E19" s="25"/>
      <c r="F19" s="30" t="str">
        <f t="shared" ref="F19:F27" si="15">IF(E19&lt;&gt;"",DATEDIF(E19,A19,"Y")&amp;"年"&amp;DATEDIF(E19,A19,"YM")&amp;"ヶ月","")</f>
        <v/>
      </c>
      <c r="G19" s="34"/>
      <c r="H19" s="33"/>
      <c r="I19" s="17"/>
      <c r="J19" s="31" t="str">
        <f t="shared" ref="J19:J27" si="16">IF(N19&gt;0,I19/N19,"")</f>
        <v/>
      </c>
      <c r="K19" s="34"/>
      <c r="L19" s="17"/>
      <c r="M19" s="18"/>
      <c r="N19" s="22">
        <f t="shared" ref="N19:N27" si="17">L19*K19</f>
        <v>0</v>
      </c>
      <c r="O19" s="18">
        <f t="shared" ref="O19:O27" si="18">M19*K19</f>
        <v>0</v>
      </c>
      <c r="P19" s="19"/>
      <c r="Q19" s="32" t="str">
        <f t="shared" ref="Q19:Q27" si="19">IF(P19&gt;0,ROUND(M19/P19,2) &amp; "倍","－")</f>
        <v>－</v>
      </c>
      <c r="R19" s="20">
        <f t="shared" ref="R19:R27" si="20">O19-L19*K19</f>
        <v>0</v>
      </c>
      <c r="S19" s="21" t="str">
        <f t="shared" ref="S19:S27" si="21">IF(N19&gt;0,R19/N19,"")</f>
        <v/>
      </c>
    </row>
    <row r="20" spans="1:19" x14ac:dyDescent="0.4">
      <c r="A20" s="30">
        <f t="shared" si="7"/>
        <v>44197</v>
      </c>
      <c r="B20" s="24"/>
      <c r="C20" s="33"/>
      <c r="D20" s="34"/>
      <c r="E20" s="25"/>
      <c r="F20" s="30" t="str">
        <f t="shared" si="15"/>
        <v/>
      </c>
      <c r="G20" s="34"/>
      <c r="H20" s="33"/>
      <c r="I20" s="17"/>
      <c r="J20" s="31" t="str">
        <f t="shared" si="16"/>
        <v/>
      </c>
      <c r="K20" s="34"/>
      <c r="L20" s="17"/>
      <c r="M20" s="18"/>
      <c r="N20" s="22">
        <f t="shared" si="17"/>
        <v>0</v>
      </c>
      <c r="O20" s="18">
        <f t="shared" si="18"/>
        <v>0</v>
      </c>
      <c r="P20" s="19"/>
      <c r="Q20" s="32" t="str">
        <f t="shared" si="19"/>
        <v>－</v>
      </c>
      <c r="R20" s="20">
        <f t="shared" si="20"/>
        <v>0</v>
      </c>
      <c r="S20" s="21" t="str">
        <f t="shared" si="21"/>
        <v/>
      </c>
    </row>
    <row r="21" spans="1:19" x14ac:dyDescent="0.4">
      <c r="A21" s="30">
        <f t="shared" si="7"/>
        <v>44197</v>
      </c>
      <c r="B21" s="24"/>
      <c r="C21" s="33"/>
      <c r="D21" s="34"/>
      <c r="E21" s="25"/>
      <c r="F21" s="30" t="str">
        <f t="shared" si="15"/>
        <v/>
      </c>
      <c r="G21" s="34"/>
      <c r="H21" s="33"/>
      <c r="I21" s="17"/>
      <c r="J21" s="31" t="str">
        <f t="shared" si="16"/>
        <v/>
      </c>
      <c r="K21" s="34"/>
      <c r="L21" s="17"/>
      <c r="M21" s="18"/>
      <c r="N21" s="22">
        <f t="shared" si="17"/>
        <v>0</v>
      </c>
      <c r="O21" s="18">
        <f t="shared" si="18"/>
        <v>0</v>
      </c>
      <c r="P21" s="19"/>
      <c r="Q21" s="32" t="str">
        <f t="shared" si="19"/>
        <v>－</v>
      </c>
      <c r="R21" s="20">
        <f t="shared" si="20"/>
        <v>0</v>
      </c>
      <c r="S21" s="21" t="str">
        <f t="shared" si="21"/>
        <v/>
      </c>
    </row>
    <row r="22" spans="1:19" x14ac:dyDescent="0.4">
      <c r="A22" s="30">
        <f t="shared" si="7"/>
        <v>44197</v>
      </c>
      <c r="B22" s="24"/>
      <c r="C22" s="33"/>
      <c r="D22" s="34"/>
      <c r="E22" s="25"/>
      <c r="F22" s="30" t="str">
        <f t="shared" si="15"/>
        <v/>
      </c>
      <c r="G22" s="34"/>
      <c r="H22" s="33"/>
      <c r="I22" s="17"/>
      <c r="J22" s="31" t="str">
        <f t="shared" si="16"/>
        <v/>
      </c>
      <c r="K22" s="34"/>
      <c r="L22" s="17"/>
      <c r="M22" s="18"/>
      <c r="N22" s="22">
        <f t="shared" si="17"/>
        <v>0</v>
      </c>
      <c r="O22" s="18">
        <f t="shared" si="18"/>
        <v>0</v>
      </c>
      <c r="P22" s="19"/>
      <c r="Q22" s="32" t="str">
        <f t="shared" si="19"/>
        <v>－</v>
      </c>
      <c r="R22" s="20">
        <f t="shared" si="20"/>
        <v>0</v>
      </c>
      <c r="S22" s="21" t="str">
        <f t="shared" si="21"/>
        <v/>
      </c>
    </row>
    <row r="23" spans="1:19" x14ac:dyDescent="0.4">
      <c r="A23" s="30">
        <f t="shared" si="7"/>
        <v>44197</v>
      </c>
      <c r="B23" s="24"/>
      <c r="C23" s="33"/>
      <c r="D23" s="34"/>
      <c r="E23" s="25"/>
      <c r="F23" s="30" t="str">
        <f t="shared" si="15"/>
        <v/>
      </c>
      <c r="G23" s="34"/>
      <c r="H23" s="33"/>
      <c r="I23" s="17"/>
      <c r="J23" s="31" t="str">
        <f t="shared" si="16"/>
        <v/>
      </c>
      <c r="K23" s="34"/>
      <c r="L23" s="17"/>
      <c r="M23" s="18"/>
      <c r="N23" s="22">
        <f t="shared" si="17"/>
        <v>0</v>
      </c>
      <c r="O23" s="18">
        <f t="shared" si="18"/>
        <v>0</v>
      </c>
      <c r="P23" s="19"/>
      <c r="Q23" s="32" t="str">
        <f t="shared" si="19"/>
        <v>－</v>
      </c>
      <c r="R23" s="20">
        <f t="shared" si="20"/>
        <v>0</v>
      </c>
      <c r="S23" s="21" t="str">
        <f t="shared" si="21"/>
        <v/>
      </c>
    </row>
    <row r="24" spans="1:19" x14ac:dyDescent="0.4">
      <c r="A24" s="30">
        <f t="shared" si="7"/>
        <v>44197</v>
      </c>
      <c r="B24" s="24"/>
      <c r="C24" s="33"/>
      <c r="D24" s="34"/>
      <c r="E24" s="25"/>
      <c r="F24" s="30" t="str">
        <f t="shared" si="15"/>
        <v/>
      </c>
      <c r="G24" s="34"/>
      <c r="H24" s="33"/>
      <c r="I24" s="17"/>
      <c r="J24" s="31" t="str">
        <f t="shared" si="16"/>
        <v/>
      </c>
      <c r="K24" s="34"/>
      <c r="L24" s="17"/>
      <c r="M24" s="18"/>
      <c r="N24" s="22">
        <f t="shared" si="17"/>
        <v>0</v>
      </c>
      <c r="O24" s="18">
        <f t="shared" si="18"/>
        <v>0</v>
      </c>
      <c r="P24" s="19"/>
      <c r="Q24" s="32" t="str">
        <f t="shared" si="19"/>
        <v>－</v>
      </c>
      <c r="R24" s="20">
        <f t="shared" si="20"/>
        <v>0</v>
      </c>
      <c r="S24" s="21" t="str">
        <f t="shared" si="21"/>
        <v/>
      </c>
    </row>
    <row r="25" spans="1:19" x14ac:dyDescent="0.4">
      <c r="A25" s="30">
        <f t="shared" si="7"/>
        <v>44197</v>
      </c>
      <c r="B25" s="24"/>
      <c r="C25" s="33"/>
      <c r="D25" s="34"/>
      <c r="E25" s="25"/>
      <c r="F25" s="30" t="str">
        <f t="shared" si="15"/>
        <v/>
      </c>
      <c r="G25" s="34"/>
      <c r="H25" s="33"/>
      <c r="I25" s="17"/>
      <c r="J25" s="31" t="str">
        <f t="shared" si="16"/>
        <v/>
      </c>
      <c r="K25" s="34"/>
      <c r="L25" s="17"/>
      <c r="M25" s="18"/>
      <c r="N25" s="22">
        <f t="shared" si="17"/>
        <v>0</v>
      </c>
      <c r="O25" s="18">
        <f t="shared" si="18"/>
        <v>0</v>
      </c>
      <c r="P25" s="19"/>
      <c r="Q25" s="32" t="str">
        <f t="shared" si="19"/>
        <v>－</v>
      </c>
      <c r="R25" s="20">
        <f t="shared" si="20"/>
        <v>0</v>
      </c>
      <c r="S25" s="21" t="str">
        <f t="shared" si="21"/>
        <v/>
      </c>
    </row>
    <row r="26" spans="1:19" x14ac:dyDescent="0.4">
      <c r="A26" s="30">
        <f t="shared" si="7"/>
        <v>44197</v>
      </c>
      <c r="B26" s="24"/>
      <c r="C26" s="33"/>
      <c r="D26" s="34"/>
      <c r="E26" s="25"/>
      <c r="F26" s="30" t="str">
        <f t="shared" si="15"/>
        <v/>
      </c>
      <c r="G26" s="34"/>
      <c r="H26" s="33"/>
      <c r="I26" s="17"/>
      <c r="J26" s="31" t="str">
        <f t="shared" si="16"/>
        <v/>
      </c>
      <c r="K26" s="34"/>
      <c r="L26" s="17"/>
      <c r="M26" s="18"/>
      <c r="N26" s="22">
        <f t="shared" si="17"/>
        <v>0</v>
      </c>
      <c r="O26" s="18">
        <f t="shared" si="18"/>
        <v>0</v>
      </c>
      <c r="P26" s="19"/>
      <c r="Q26" s="32" t="str">
        <f t="shared" si="19"/>
        <v>－</v>
      </c>
      <c r="R26" s="20">
        <f t="shared" si="20"/>
        <v>0</v>
      </c>
      <c r="S26" s="21" t="str">
        <f t="shared" si="21"/>
        <v/>
      </c>
    </row>
    <row r="27" spans="1:19" x14ac:dyDescent="0.4">
      <c r="A27" s="30">
        <f t="shared" si="7"/>
        <v>44197</v>
      </c>
      <c r="B27" s="24"/>
      <c r="C27" s="33"/>
      <c r="D27" s="34"/>
      <c r="E27" s="25"/>
      <c r="F27" s="30" t="str">
        <f t="shared" si="15"/>
        <v/>
      </c>
      <c r="G27" s="34"/>
      <c r="H27" s="33"/>
      <c r="I27" s="17"/>
      <c r="J27" s="31" t="str">
        <f t="shared" si="16"/>
        <v/>
      </c>
      <c r="K27" s="34"/>
      <c r="L27" s="17"/>
      <c r="M27" s="18"/>
      <c r="N27" s="22">
        <f t="shared" si="17"/>
        <v>0</v>
      </c>
      <c r="O27" s="18">
        <f t="shared" si="18"/>
        <v>0</v>
      </c>
      <c r="P27" s="19"/>
      <c r="Q27" s="32" t="str">
        <f t="shared" si="19"/>
        <v>－</v>
      </c>
      <c r="R27" s="20">
        <f t="shared" si="20"/>
        <v>0</v>
      </c>
      <c r="S27" s="21" t="str">
        <f t="shared" si="21"/>
        <v/>
      </c>
    </row>
    <row r="28" spans="1:19" x14ac:dyDescent="0.4">
      <c r="A28" s="30">
        <f t="shared" si="7"/>
        <v>44197</v>
      </c>
      <c r="B28" s="24"/>
      <c r="C28" s="33"/>
      <c r="D28" s="34"/>
      <c r="E28" s="25"/>
      <c r="F28" s="30" t="str">
        <f t="shared" si="8"/>
        <v/>
      </c>
      <c r="G28" s="34"/>
      <c r="H28" s="33"/>
      <c r="I28" s="17"/>
      <c r="J28" s="31" t="str">
        <f t="shared" si="9"/>
        <v/>
      </c>
      <c r="K28" s="34"/>
      <c r="L28" s="17"/>
      <c r="M28" s="18"/>
      <c r="N28" s="22">
        <f t="shared" si="10"/>
        <v>0</v>
      </c>
      <c r="O28" s="18">
        <f t="shared" si="11"/>
        <v>0</v>
      </c>
      <c r="P28" s="19"/>
      <c r="Q28" s="32" t="str">
        <f t="shared" si="12"/>
        <v>－</v>
      </c>
      <c r="R28" s="20">
        <f t="shared" si="13"/>
        <v>0</v>
      </c>
      <c r="S28" s="21" t="str">
        <f t="shared" si="14"/>
        <v/>
      </c>
    </row>
    <row r="29" spans="1:19" x14ac:dyDescent="0.4">
      <c r="A29" s="30">
        <f t="shared" si="7"/>
        <v>44197</v>
      </c>
      <c r="B29" s="24"/>
      <c r="C29" s="33"/>
      <c r="D29" s="34"/>
      <c r="E29" s="25"/>
      <c r="F29" s="30" t="str">
        <f t="shared" si="3"/>
        <v/>
      </c>
      <c r="G29" s="34"/>
      <c r="H29" s="33"/>
      <c r="I29" s="17"/>
      <c r="J29" s="31" t="str">
        <f t="shared" si="4"/>
        <v/>
      </c>
      <c r="K29" s="34"/>
      <c r="L29" s="17"/>
      <c r="M29" s="18"/>
      <c r="N29" s="22">
        <f t="shared" si="0"/>
        <v>0</v>
      </c>
      <c r="O29" s="18">
        <f t="shared" si="1"/>
        <v>0</v>
      </c>
      <c r="P29" s="19"/>
      <c r="Q29" s="32" t="str">
        <f t="shared" si="5"/>
        <v>－</v>
      </c>
      <c r="R29" s="20">
        <f t="shared" si="2"/>
        <v>0</v>
      </c>
      <c r="S29" s="21" t="str">
        <f t="shared" si="6"/>
        <v/>
      </c>
    </row>
    <row r="30" spans="1:19" x14ac:dyDescent="0.4">
      <c r="A30" s="30">
        <f t="shared" si="7"/>
        <v>44197</v>
      </c>
      <c r="B30" s="24"/>
      <c r="C30" s="33"/>
      <c r="D30" s="34"/>
      <c r="E30" s="25"/>
      <c r="F30" s="30" t="str">
        <f t="shared" si="3"/>
        <v/>
      </c>
      <c r="G30" s="34"/>
      <c r="H30" s="33"/>
      <c r="I30" s="17"/>
      <c r="J30" s="31" t="str">
        <f t="shared" si="4"/>
        <v/>
      </c>
      <c r="K30" s="34"/>
      <c r="L30" s="17"/>
      <c r="M30" s="18"/>
      <c r="N30" s="22">
        <f t="shared" si="0"/>
        <v>0</v>
      </c>
      <c r="O30" s="18">
        <f t="shared" si="1"/>
        <v>0</v>
      </c>
      <c r="P30" s="19"/>
      <c r="Q30" s="32" t="str">
        <f t="shared" si="5"/>
        <v>－</v>
      </c>
      <c r="R30" s="20">
        <f t="shared" si="2"/>
        <v>0</v>
      </c>
      <c r="S30" s="21" t="str">
        <f t="shared" si="6"/>
        <v/>
      </c>
    </row>
    <row r="31" spans="1:19" x14ac:dyDescent="0.4">
      <c r="A31" s="30">
        <f t="shared" si="7"/>
        <v>44197</v>
      </c>
      <c r="B31" s="24"/>
      <c r="C31" s="33"/>
      <c r="D31" s="34"/>
      <c r="E31" s="25"/>
      <c r="F31" s="30" t="str">
        <f t="shared" si="3"/>
        <v/>
      </c>
      <c r="G31" s="34"/>
      <c r="H31" s="33"/>
      <c r="I31" s="17"/>
      <c r="J31" s="31" t="str">
        <f t="shared" si="4"/>
        <v/>
      </c>
      <c r="K31" s="34"/>
      <c r="L31" s="17"/>
      <c r="M31" s="18"/>
      <c r="N31" s="22">
        <f t="shared" si="0"/>
        <v>0</v>
      </c>
      <c r="O31" s="18">
        <f t="shared" si="1"/>
        <v>0</v>
      </c>
      <c r="P31" s="19"/>
      <c r="Q31" s="32" t="str">
        <f t="shared" si="5"/>
        <v>－</v>
      </c>
      <c r="R31" s="20">
        <f t="shared" si="2"/>
        <v>0</v>
      </c>
      <c r="S31" s="21" t="str">
        <f t="shared" si="6"/>
        <v/>
      </c>
    </row>
    <row r="32" spans="1:19" x14ac:dyDescent="0.4">
      <c r="H32" s="40" t="s">
        <v>33</v>
      </c>
      <c r="I32" s="35">
        <f>SUM(I2:I31)</f>
        <v>0</v>
      </c>
      <c r="J32" s="36" t="e">
        <f>I32/N32</f>
        <v>#DIV/0!</v>
      </c>
      <c r="K32" s="37" t="s">
        <v>24</v>
      </c>
      <c r="L32" s="37" t="s">
        <v>24</v>
      </c>
      <c r="M32" s="37" t="s">
        <v>24</v>
      </c>
      <c r="N32" s="35">
        <f>SUM(N2:N31)</f>
        <v>0</v>
      </c>
      <c r="O32" s="35">
        <f>SUM(O2:O31)</f>
        <v>0</v>
      </c>
      <c r="P32" s="37" t="s">
        <v>24</v>
      </c>
      <c r="Q32" s="37" t="s">
        <v>24</v>
      </c>
      <c r="R32" s="38">
        <f>SUM(R2:R31)</f>
        <v>0</v>
      </c>
      <c r="S32" s="39" t="e">
        <f>R32/N32</f>
        <v>#DIV/0!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DA67-E067-421D-99EE-815462124372}">
  <dimension ref="A1:S21"/>
  <sheetViews>
    <sheetView showGridLines="0" zoomScale="85" zoomScaleNormal="85" workbookViewId="0">
      <pane ySplit="1" topLeftCell="A12" activePane="bottomLeft" state="frozen"/>
      <selection activeCell="A2" sqref="A2"/>
      <selection pane="bottomLeft" activeCell="N35" sqref="N35"/>
    </sheetView>
  </sheetViews>
  <sheetFormatPr defaultRowHeight="18.75" x14ac:dyDescent="0.4"/>
  <cols>
    <col min="1" max="1" width="10.25" style="2" bestFit="1" customWidth="1"/>
    <col min="2" max="2" width="10.625" style="3" customWidth="1"/>
    <col min="3" max="3" width="6" style="1" customWidth="1"/>
    <col min="4" max="4" width="14.25" style="3" customWidth="1"/>
    <col min="5" max="5" width="12.625" style="2" customWidth="1"/>
    <col min="6" max="6" width="10.75" style="2" customWidth="1"/>
    <col min="7" max="7" width="21.75" style="3" bestFit="1" customWidth="1"/>
    <col min="8" max="8" width="7.375" style="1" bestFit="1" customWidth="1"/>
    <col min="9" max="9" width="9.375" style="4" customWidth="1"/>
    <col min="10" max="10" width="8.125" style="5" customWidth="1"/>
    <col min="11" max="11" width="6.125" style="3" customWidth="1"/>
    <col min="12" max="13" width="8.375" style="4" customWidth="1"/>
    <col min="14" max="15" width="9.75" style="4" customWidth="1"/>
    <col min="16" max="16" width="6.875" style="6" bestFit="1" customWidth="1"/>
    <col min="17" max="17" width="8.125" style="7" customWidth="1"/>
    <col min="18" max="18" width="9.5" style="8" bestFit="1" customWidth="1"/>
    <col min="19" max="19" width="8.625" style="9" customWidth="1"/>
    <col min="20" max="16384" width="9" style="3"/>
  </cols>
  <sheetData>
    <row r="1" spans="1:19" s="1" customFormat="1" ht="37.5" x14ac:dyDescent="0.4">
      <c r="A1" s="11" t="s">
        <v>0</v>
      </c>
      <c r="B1" s="10" t="s">
        <v>1</v>
      </c>
      <c r="C1" s="10" t="s">
        <v>2</v>
      </c>
      <c r="D1" s="10" t="s">
        <v>3</v>
      </c>
      <c r="E1" s="11" t="s">
        <v>42</v>
      </c>
      <c r="F1" s="11" t="s">
        <v>43</v>
      </c>
      <c r="G1" s="10" t="s">
        <v>4</v>
      </c>
      <c r="H1" s="13" t="s">
        <v>6</v>
      </c>
      <c r="I1" s="12" t="s">
        <v>5</v>
      </c>
      <c r="J1" s="14" t="s">
        <v>7</v>
      </c>
      <c r="K1" s="26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8" t="s">
        <v>13</v>
      </c>
      <c r="Q1" s="29" t="s">
        <v>14</v>
      </c>
      <c r="R1" s="15" t="s">
        <v>15</v>
      </c>
      <c r="S1" s="16" t="s">
        <v>16</v>
      </c>
    </row>
    <row r="2" spans="1:19" x14ac:dyDescent="0.4">
      <c r="A2" s="23">
        <v>44233</v>
      </c>
      <c r="B2" s="24" t="s">
        <v>17</v>
      </c>
      <c r="C2" s="33">
        <v>2730</v>
      </c>
      <c r="D2" s="34" t="s">
        <v>34</v>
      </c>
      <c r="E2" s="25">
        <v>44216</v>
      </c>
      <c r="F2" s="30" t="str">
        <f>DATEDIF(E2,A2,"Y")&amp;"年"&amp;DATEDIF(E2,A2,"YM")&amp;"ヶ月"</f>
        <v>0年0ヶ月</v>
      </c>
      <c r="G2" s="34" t="s">
        <v>18</v>
      </c>
      <c r="H2" s="33" t="s">
        <v>19</v>
      </c>
      <c r="I2" s="17">
        <v>3000</v>
      </c>
      <c r="J2" s="31">
        <f t="shared" ref="J2:J21" si="0">I2/N2</f>
        <v>2.973240832507433E-2</v>
      </c>
      <c r="K2" s="34">
        <v>100</v>
      </c>
      <c r="L2" s="17">
        <v>1009</v>
      </c>
      <c r="M2" s="18">
        <v>1076</v>
      </c>
      <c r="N2" s="22">
        <f t="shared" ref="N2:N10" si="1">L2*K2</f>
        <v>100900</v>
      </c>
      <c r="O2" s="18">
        <f t="shared" ref="O2:O10" si="2">M2*K2</f>
        <v>107600</v>
      </c>
      <c r="P2" s="19">
        <v>121.4</v>
      </c>
      <c r="Q2" s="32" t="str">
        <f>IF(P2&gt;0,ROUND(M2/P2,2) &amp; "倍","－")</f>
        <v>8.86倍</v>
      </c>
      <c r="R2" s="20">
        <f t="shared" ref="R2:R10" si="3">O2-L2*K2</f>
        <v>6700</v>
      </c>
      <c r="S2" s="21">
        <f t="shared" ref="S2:S10" si="4">R2/(L2*K2)</f>
        <v>6.6402378592666012E-2</v>
      </c>
    </row>
    <row r="3" spans="1:19" x14ac:dyDescent="0.4">
      <c r="A3" s="30">
        <f>A2</f>
        <v>44233</v>
      </c>
      <c r="B3" s="24" t="s">
        <v>20</v>
      </c>
      <c r="C3" s="33">
        <v>7337</v>
      </c>
      <c r="D3" s="34" t="s">
        <v>35</v>
      </c>
      <c r="E3" s="25">
        <v>44190</v>
      </c>
      <c r="F3" s="30" t="str">
        <f t="shared" ref="F3:F10" si="5">DATEDIF(E3,A3,"Y")&amp;"年"&amp;DATEDIF(E3,A3,"YM")&amp;"ヶ月"</f>
        <v>0年1ヶ月</v>
      </c>
      <c r="G3" s="34" t="s">
        <v>21</v>
      </c>
      <c r="H3" s="33" t="s">
        <v>19</v>
      </c>
      <c r="I3" s="17">
        <v>2500</v>
      </c>
      <c r="J3" s="31">
        <f t="shared" si="0"/>
        <v>4.2589437819420782E-2</v>
      </c>
      <c r="K3" s="34">
        <v>100</v>
      </c>
      <c r="L3" s="17">
        <v>587</v>
      </c>
      <c r="M3" s="18">
        <v>627</v>
      </c>
      <c r="N3" s="22">
        <f t="shared" si="1"/>
        <v>58700</v>
      </c>
      <c r="O3" s="18">
        <f t="shared" si="2"/>
        <v>62700</v>
      </c>
      <c r="P3" s="19">
        <v>69</v>
      </c>
      <c r="Q3" s="32" t="str">
        <f t="shared" ref="Q3:Q10" si="6">IF(P3&gt;0,ROUND(M3/P3,2) &amp; "倍","－")</f>
        <v>9.09倍</v>
      </c>
      <c r="R3" s="20">
        <f t="shared" si="3"/>
        <v>4000</v>
      </c>
      <c r="S3" s="21">
        <f t="shared" si="4"/>
        <v>6.8143100511073251E-2</v>
      </c>
    </row>
    <row r="4" spans="1:19" x14ac:dyDescent="0.4">
      <c r="A4" s="30">
        <f t="shared" ref="A4:A10" si="7">A3</f>
        <v>44233</v>
      </c>
      <c r="B4" s="24" t="s">
        <v>20</v>
      </c>
      <c r="C4" s="33">
        <v>7412</v>
      </c>
      <c r="D4" s="34" t="s">
        <v>36</v>
      </c>
      <c r="E4" s="25">
        <v>44190</v>
      </c>
      <c r="F4" s="30" t="str">
        <f t="shared" si="5"/>
        <v>0年1ヶ月</v>
      </c>
      <c r="G4" s="34" t="s">
        <v>22</v>
      </c>
      <c r="H4" s="33" t="s">
        <v>23</v>
      </c>
      <c r="I4" s="17">
        <v>2000</v>
      </c>
      <c r="J4" s="31">
        <f t="shared" si="0"/>
        <v>2.2857142857142857E-2</v>
      </c>
      <c r="K4" s="34">
        <v>100</v>
      </c>
      <c r="L4" s="17">
        <v>875</v>
      </c>
      <c r="M4" s="18">
        <v>938</v>
      </c>
      <c r="N4" s="22">
        <f t="shared" si="1"/>
        <v>87500</v>
      </c>
      <c r="O4" s="18">
        <f t="shared" si="2"/>
        <v>93800</v>
      </c>
      <c r="P4" s="19">
        <v>-2.7</v>
      </c>
      <c r="Q4" s="32" t="str">
        <f t="shared" si="6"/>
        <v>－</v>
      </c>
      <c r="R4" s="20">
        <f t="shared" si="3"/>
        <v>6300</v>
      </c>
      <c r="S4" s="21">
        <f t="shared" si="4"/>
        <v>7.1999999999999995E-2</v>
      </c>
    </row>
    <row r="5" spans="1:19" x14ac:dyDescent="0.4">
      <c r="A5" s="30">
        <f t="shared" si="7"/>
        <v>44233</v>
      </c>
      <c r="B5" s="24" t="s">
        <v>20</v>
      </c>
      <c r="C5" s="33">
        <v>9405</v>
      </c>
      <c r="D5" s="34" t="s">
        <v>37</v>
      </c>
      <c r="E5" s="25">
        <v>44193</v>
      </c>
      <c r="F5" s="30" t="str">
        <f t="shared" si="5"/>
        <v>0年1ヶ月</v>
      </c>
      <c r="G5" s="34" t="s">
        <v>25</v>
      </c>
      <c r="H5" s="33" t="s">
        <v>23</v>
      </c>
      <c r="I5" s="17">
        <v>1000</v>
      </c>
      <c r="J5" s="31">
        <f t="shared" si="0"/>
        <v>1.4450867052023121E-2</v>
      </c>
      <c r="K5" s="34">
        <v>100</v>
      </c>
      <c r="L5" s="17">
        <v>692</v>
      </c>
      <c r="M5" s="18">
        <v>718</v>
      </c>
      <c r="N5" s="22">
        <f t="shared" si="1"/>
        <v>69200</v>
      </c>
      <c r="O5" s="18">
        <f t="shared" si="2"/>
        <v>71800</v>
      </c>
      <c r="P5" s="19">
        <v>-21.9</v>
      </c>
      <c r="Q5" s="32" t="str">
        <f t="shared" si="6"/>
        <v>－</v>
      </c>
      <c r="R5" s="20">
        <f t="shared" si="3"/>
        <v>2600</v>
      </c>
      <c r="S5" s="21">
        <f t="shared" si="4"/>
        <v>3.7572254335260118E-2</v>
      </c>
    </row>
    <row r="6" spans="1:19" x14ac:dyDescent="0.4">
      <c r="A6" s="30">
        <f t="shared" si="7"/>
        <v>44233</v>
      </c>
      <c r="B6" s="24" t="s">
        <v>17</v>
      </c>
      <c r="C6" s="33">
        <v>2792</v>
      </c>
      <c r="D6" s="34" t="s">
        <v>38</v>
      </c>
      <c r="E6" s="25">
        <v>44153</v>
      </c>
      <c r="F6" s="30" t="str">
        <f t="shared" si="5"/>
        <v>0年2ヶ月</v>
      </c>
      <c r="G6" s="34" t="s">
        <v>18</v>
      </c>
      <c r="H6" s="33" t="s">
        <v>26</v>
      </c>
      <c r="I6" s="17">
        <v>3000</v>
      </c>
      <c r="J6" s="31">
        <f t="shared" si="0"/>
        <v>2.982107355864811E-2</v>
      </c>
      <c r="K6" s="34">
        <v>100</v>
      </c>
      <c r="L6" s="17">
        <v>1006</v>
      </c>
      <c r="M6" s="18">
        <v>992</v>
      </c>
      <c r="N6" s="22">
        <f t="shared" si="1"/>
        <v>100600</v>
      </c>
      <c r="O6" s="18">
        <f t="shared" si="2"/>
        <v>99200</v>
      </c>
      <c r="P6" s="19">
        <v>93.3</v>
      </c>
      <c r="Q6" s="32" t="str">
        <f t="shared" si="6"/>
        <v>10.63倍</v>
      </c>
      <c r="R6" s="20">
        <f t="shared" si="3"/>
        <v>-1400</v>
      </c>
      <c r="S6" s="21">
        <f t="shared" si="4"/>
        <v>-1.3916500994035786E-2</v>
      </c>
    </row>
    <row r="7" spans="1:19" x14ac:dyDescent="0.4">
      <c r="A7" s="30">
        <f t="shared" si="7"/>
        <v>44233</v>
      </c>
      <c r="B7" s="24" t="s">
        <v>20</v>
      </c>
      <c r="C7" s="33">
        <v>2792</v>
      </c>
      <c r="D7" s="34" t="s">
        <v>38</v>
      </c>
      <c r="E7" s="25">
        <v>44153</v>
      </c>
      <c r="F7" s="30" t="str">
        <f t="shared" si="5"/>
        <v>0年2ヶ月</v>
      </c>
      <c r="G7" s="34" t="s">
        <v>18</v>
      </c>
      <c r="H7" s="33" t="s">
        <v>26</v>
      </c>
      <c r="I7" s="17">
        <v>3000</v>
      </c>
      <c r="J7" s="31">
        <f t="shared" si="0"/>
        <v>3.0303030303030304E-2</v>
      </c>
      <c r="K7" s="34">
        <v>100</v>
      </c>
      <c r="L7" s="17">
        <v>990</v>
      </c>
      <c r="M7" s="18">
        <v>992</v>
      </c>
      <c r="N7" s="22">
        <f t="shared" si="1"/>
        <v>99000</v>
      </c>
      <c r="O7" s="18">
        <f t="shared" si="2"/>
        <v>99200</v>
      </c>
      <c r="P7" s="19">
        <v>93.3</v>
      </c>
      <c r="Q7" s="32" t="str">
        <f t="shared" si="6"/>
        <v>10.63倍</v>
      </c>
      <c r="R7" s="20">
        <f t="shared" si="3"/>
        <v>200</v>
      </c>
      <c r="S7" s="21">
        <f t="shared" si="4"/>
        <v>2.0202020202020202E-3</v>
      </c>
    </row>
    <row r="8" spans="1:19" x14ac:dyDescent="0.4">
      <c r="A8" s="30">
        <f t="shared" si="7"/>
        <v>44233</v>
      </c>
      <c r="B8" s="24" t="s">
        <v>20</v>
      </c>
      <c r="C8" s="33">
        <v>3196</v>
      </c>
      <c r="D8" s="34" t="s">
        <v>39</v>
      </c>
      <c r="E8" s="25">
        <v>44190</v>
      </c>
      <c r="F8" s="30" t="str">
        <f t="shared" si="5"/>
        <v>0年1ヶ月</v>
      </c>
      <c r="G8" s="34" t="s">
        <v>27</v>
      </c>
      <c r="H8" s="33" t="s">
        <v>28</v>
      </c>
      <c r="I8" s="17">
        <v>3000</v>
      </c>
      <c r="J8" s="31">
        <f t="shared" si="0"/>
        <v>2.3809523809523808E-2</v>
      </c>
      <c r="K8" s="34">
        <v>100</v>
      </c>
      <c r="L8" s="17">
        <v>1260</v>
      </c>
      <c r="M8" s="18">
        <v>1247</v>
      </c>
      <c r="N8" s="22">
        <f t="shared" si="1"/>
        <v>126000</v>
      </c>
      <c r="O8" s="18">
        <f t="shared" si="2"/>
        <v>124700</v>
      </c>
      <c r="P8" s="19">
        <v>-7</v>
      </c>
      <c r="Q8" s="32" t="str">
        <f t="shared" si="6"/>
        <v>－</v>
      </c>
      <c r="R8" s="20">
        <f t="shared" si="3"/>
        <v>-1300</v>
      </c>
      <c r="S8" s="21">
        <f t="shared" si="4"/>
        <v>-1.0317460317460317E-2</v>
      </c>
    </row>
    <row r="9" spans="1:19" x14ac:dyDescent="0.4">
      <c r="A9" s="30">
        <f t="shared" si="7"/>
        <v>44233</v>
      </c>
      <c r="B9" s="24" t="s">
        <v>20</v>
      </c>
      <c r="C9" s="33">
        <v>8173</v>
      </c>
      <c r="D9" s="34" t="s">
        <v>40</v>
      </c>
      <c r="E9" s="25">
        <v>44190</v>
      </c>
      <c r="F9" s="30" t="str">
        <f t="shared" si="5"/>
        <v>0年1ヶ月</v>
      </c>
      <c r="G9" s="34" t="s">
        <v>29</v>
      </c>
      <c r="H9" s="33" t="s">
        <v>30</v>
      </c>
      <c r="I9" s="17">
        <v>5000</v>
      </c>
      <c r="J9" s="31">
        <f t="shared" si="0"/>
        <v>1.8308311973636031</v>
      </c>
      <c r="K9" s="34">
        <v>1</v>
      </c>
      <c r="L9" s="17">
        <v>2731</v>
      </c>
      <c r="M9" s="18">
        <v>3285</v>
      </c>
      <c r="N9" s="22">
        <f t="shared" si="1"/>
        <v>2731</v>
      </c>
      <c r="O9" s="18">
        <f t="shared" si="2"/>
        <v>3285</v>
      </c>
      <c r="P9" s="19">
        <v>205.6</v>
      </c>
      <c r="Q9" s="32" t="str">
        <f t="shared" si="6"/>
        <v>15.98倍</v>
      </c>
      <c r="R9" s="20">
        <f t="shared" si="3"/>
        <v>554</v>
      </c>
      <c r="S9" s="21">
        <f t="shared" si="4"/>
        <v>0.20285609666788723</v>
      </c>
    </row>
    <row r="10" spans="1:19" x14ac:dyDescent="0.4">
      <c r="A10" s="30">
        <f t="shared" si="7"/>
        <v>44233</v>
      </c>
      <c r="B10" s="24" t="s">
        <v>20</v>
      </c>
      <c r="C10" s="33">
        <v>2769</v>
      </c>
      <c r="D10" s="34" t="s">
        <v>41</v>
      </c>
      <c r="E10" s="25">
        <v>44189</v>
      </c>
      <c r="F10" s="30" t="str">
        <f t="shared" si="5"/>
        <v>0年1ヶ月</v>
      </c>
      <c r="G10" s="34" t="s">
        <v>31</v>
      </c>
      <c r="H10" s="33" t="s">
        <v>32</v>
      </c>
      <c r="I10" s="17">
        <v>10000</v>
      </c>
      <c r="J10" s="31">
        <f t="shared" si="0"/>
        <v>0.10384215991692627</v>
      </c>
      <c r="K10" s="34">
        <v>100</v>
      </c>
      <c r="L10" s="17">
        <v>963</v>
      </c>
      <c r="M10" s="18">
        <v>975</v>
      </c>
      <c r="N10" s="22">
        <f t="shared" si="1"/>
        <v>96300</v>
      </c>
      <c r="O10" s="18">
        <f t="shared" si="2"/>
        <v>97500</v>
      </c>
      <c r="P10" s="19">
        <v>-6.4</v>
      </c>
      <c r="Q10" s="32" t="str">
        <f t="shared" si="6"/>
        <v>－</v>
      </c>
      <c r="R10" s="20">
        <f t="shared" si="3"/>
        <v>1200</v>
      </c>
      <c r="S10" s="21">
        <f t="shared" si="4"/>
        <v>1.2461059190031152E-2</v>
      </c>
    </row>
    <row r="11" spans="1:19" x14ac:dyDescent="0.4">
      <c r="H11" s="40" t="s">
        <v>33</v>
      </c>
      <c r="I11" s="35">
        <f>SUM(I2:I10)</f>
        <v>32500</v>
      </c>
      <c r="J11" s="36">
        <f t="shared" si="0"/>
        <v>4.386373360002483E-2</v>
      </c>
      <c r="K11" s="37" t="s">
        <v>24</v>
      </c>
      <c r="L11" s="37" t="s">
        <v>24</v>
      </c>
      <c r="M11" s="37" t="s">
        <v>24</v>
      </c>
      <c r="N11" s="35">
        <f>SUM(N2:N10)</f>
        <v>740931</v>
      </c>
      <c r="O11" s="35">
        <f>SUM(O2:O10)</f>
        <v>759785</v>
      </c>
      <c r="P11" s="37" t="s">
        <v>24</v>
      </c>
      <c r="Q11" s="37" t="s">
        <v>24</v>
      </c>
      <c r="R11" s="38">
        <f>SUM(R2:R10)</f>
        <v>18854</v>
      </c>
      <c r="S11" s="39">
        <f>R11/N11</f>
        <v>2.5446364101380559E-2</v>
      </c>
    </row>
    <row r="12" spans="1:19" x14ac:dyDescent="0.4">
      <c r="A12" s="23">
        <v>44293</v>
      </c>
      <c r="B12" s="24" t="s">
        <v>17</v>
      </c>
      <c r="C12" s="33">
        <v>2730</v>
      </c>
      <c r="D12" s="34" t="s">
        <v>34</v>
      </c>
      <c r="E12" s="25">
        <v>44216</v>
      </c>
      <c r="F12" s="30" t="str">
        <f t="shared" ref="F12:F20" si="8">DATEDIF(E12,A12,"Y")&amp;"年"&amp;DATEDIF(E12,A12,"YM")&amp;"ヶ月"</f>
        <v>0年2ヶ月</v>
      </c>
      <c r="G12" s="34" t="s">
        <v>18</v>
      </c>
      <c r="H12" s="33" t="s">
        <v>19</v>
      </c>
      <c r="I12" s="17">
        <v>3000</v>
      </c>
      <c r="J12" s="31">
        <f t="shared" si="0"/>
        <v>2.973240832507433E-2</v>
      </c>
      <c r="K12" s="34">
        <v>100</v>
      </c>
      <c r="L12" s="17">
        <v>1009</v>
      </c>
      <c r="M12" s="18">
        <v>1220</v>
      </c>
      <c r="N12" s="22">
        <f t="shared" ref="N12:N20" si="9">L12*K12</f>
        <v>100900</v>
      </c>
      <c r="O12" s="18">
        <f t="shared" ref="O12:O20" si="10">M12*K12</f>
        <v>122000</v>
      </c>
      <c r="P12" s="19">
        <v>149.4</v>
      </c>
      <c r="Q12" s="32" t="str">
        <f t="shared" ref="Q12:Q20" si="11">IF(P12&gt;0,ROUND(M12/P12,2) &amp; "倍","－")</f>
        <v>8.17倍</v>
      </c>
      <c r="R12" s="20">
        <f t="shared" ref="R12:R20" si="12">O12-L12*K12</f>
        <v>21100</v>
      </c>
      <c r="S12" s="21">
        <f t="shared" ref="S12:S20" si="13">R12/(L12*K12)</f>
        <v>0.2091179385530228</v>
      </c>
    </row>
    <row r="13" spans="1:19" x14ac:dyDescent="0.4">
      <c r="A13" s="30">
        <f>A12</f>
        <v>44293</v>
      </c>
      <c r="B13" s="24" t="s">
        <v>20</v>
      </c>
      <c r="C13" s="33">
        <v>7337</v>
      </c>
      <c r="D13" s="34" t="s">
        <v>35</v>
      </c>
      <c r="E13" s="25">
        <v>44190</v>
      </c>
      <c r="F13" s="30" t="str">
        <f t="shared" si="8"/>
        <v>0年3ヶ月</v>
      </c>
      <c r="G13" s="34" t="s">
        <v>21</v>
      </c>
      <c r="H13" s="33" t="s">
        <v>19</v>
      </c>
      <c r="I13" s="17">
        <v>2500</v>
      </c>
      <c r="J13" s="31">
        <f t="shared" si="0"/>
        <v>4.2589437819420782E-2</v>
      </c>
      <c r="K13" s="34">
        <v>100</v>
      </c>
      <c r="L13" s="17">
        <v>587</v>
      </c>
      <c r="M13" s="18">
        <v>655</v>
      </c>
      <c r="N13" s="22">
        <f t="shared" si="9"/>
        <v>58700</v>
      </c>
      <c r="O13" s="18">
        <f t="shared" si="10"/>
        <v>65500</v>
      </c>
      <c r="P13" s="19">
        <v>69</v>
      </c>
      <c r="Q13" s="32" t="str">
        <f t="shared" si="11"/>
        <v>9.49倍</v>
      </c>
      <c r="R13" s="20">
        <f t="shared" si="12"/>
        <v>6800</v>
      </c>
      <c r="S13" s="21">
        <f t="shared" si="13"/>
        <v>0.11584327086882454</v>
      </c>
    </row>
    <row r="14" spans="1:19" x14ac:dyDescent="0.4">
      <c r="A14" s="30">
        <f t="shared" ref="A14:A20" si="14">A13</f>
        <v>44293</v>
      </c>
      <c r="B14" s="24" t="s">
        <v>20</v>
      </c>
      <c r="C14" s="33">
        <v>7412</v>
      </c>
      <c r="D14" s="34" t="s">
        <v>36</v>
      </c>
      <c r="E14" s="25">
        <v>44190</v>
      </c>
      <c r="F14" s="30" t="str">
        <f t="shared" si="8"/>
        <v>0年3ヶ月</v>
      </c>
      <c r="G14" s="34" t="s">
        <v>22</v>
      </c>
      <c r="H14" s="33" t="s">
        <v>23</v>
      </c>
      <c r="I14" s="17">
        <v>2000</v>
      </c>
      <c r="J14" s="31">
        <f t="shared" si="0"/>
        <v>2.2857142857142857E-2</v>
      </c>
      <c r="K14" s="34">
        <v>100</v>
      </c>
      <c r="L14" s="17">
        <v>875</v>
      </c>
      <c r="M14" s="18">
        <v>770</v>
      </c>
      <c r="N14" s="22">
        <f t="shared" si="9"/>
        <v>87500</v>
      </c>
      <c r="O14" s="18">
        <f t="shared" si="10"/>
        <v>77000</v>
      </c>
      <c r="P14" s="19">
        <v>-11.7</v>
      </c>
      <c r="Q14" s="32" t="str">
        <f t="shared" si="11"/>
        <v>－</v>
      </c>
      <c r="R14" s="20">
        <f t="shared" si="12"/>
        <v>-10500</v>
      </c>
      <c r="S14" s="21">
        <f t="shared" si="13"/>
        <v>-0.12</v>
      </c>
    </row>
    <row r="15" spans="1:19" x14ac:dyDescent="0.4">
      <c r="A15" s="30">
        <f t="shared" si="14"/>
        <v>44293</v>
      </c>
      <c r="B15" s="24" t="s">
        <v>20</v>
      </c>
      <c r="C15" s="33">
        <v>9405</v>
      </c>
      <c r="D15" s="34" t="s">
        <v>37</v>
      </c>
      <c r="E15" s="25">
        <v>44193</v>
      </c>
      <c r="F15" s="30" t="str">
        <f t="shared" si="8"/>
        <v>0年3ヶ月</v>
      </c>
      <c r="G15" s="34" t="s">
        <v>25</v>
      </c>
      <c r="H15" s="33" t="s">
        <v>23</v>
      </c>
      <c r="I15" s="17">
        <v>1000</v>
      </c>
      <c r="J15" s="31">
        <f t="shared" si="0"/>
        <v>1.4450867052023121E-2</v>
      </c>
      <c r="K15" s="34">
        <v>100</v>
      </c>
      <c r="L15" s="17">
        <v>692</v>
      </c>
      <c r="M15" s="18">
        <v>723</v>
      </c>
      <c r="N15" s="22">
        <f t="shared" si="9"/>
        <v>69200</v>
      </c>
      <c r="O15" s="18">
        <f t="shared" si="10"/>
        <v>72300</v>
      </c>
      <c r="P15" s="19">
        <v>-19.5</v>
      </c>
      <c r="Q15" s="32" t="str">
        <f t="shared" si="11"/>
        <v>－</v>
      </c>
      <c r="R15" s="20">
        <f t="shared" si="12"/>
        <v>3100</v>
      </c>
      <c r="S15" s="21">
        <f t="shared" si="13"/>
        <v>4.4797687861271675E-2</v>
      </c>
    </row>
    <row r="16" spans="1:19" x14ac:dyDescent="0.4">
      <c r="A16" s="30">
        <f t="shared" si="14"/>
        <v>44293</v>
      </c>
      <c r="B16" s="24" t="s">
        <v>17</v>
      </c>
      <c r="C16" s="33">
        <v>2792</v>
      </c>
      <c r="D16" s="34" t="s">
        <v>38</v>
      </c>
      <c r="E16" s="25">
        <v>44153</v>
      </c>
      <c r="F16" s="30" t="str">
        <f t="shared" si="8"/>
        <v>0年4ヶ月</v>
      </c>
      <c r="G16" s="34" t="s">
        <v>18</v>
      </c>
      <c r="H16" s="33" t="s">
        <v>26</v>
      </c>
      <c r="I16" s="17">
        <v>3000</v>
      </c>
      <c r="J16" s="31">
        <f t="shared" si="0"/>
        <v>2.982107355864811E-2</v>
      </c>
      <c r="K16" s="34">
        <v>100</v>
      </c>
      <c r="L16" s="17">
        <v>1006</v>
      </c>
      <c r="M16" s="18">
        <v>1104</v>
      </c>
      <c r="N16" s="22">
        <f t="shared" si="9"/>
        <v>100600</v>
      </c>
      <c r="O16" s="18">
        <f t="shared" si="10"/>
        <v>110400</v>
      </c>
      <c r="P16" s="19">
        <v>93.3</v>
      </c>
      <c r="Q16" s="32" t="str">
        <f t="shared" si="11"/>
        <v>11.83倍</v>
      </c>
      <c r="R16" s="20">
        <f t="shared" si="12"/>
        <v>9800</v>
      </c>
      <c r="S16" s="21">
        <f t="shared" si="13"/>
        <v>9.7415506958250492E-2</v>
      </c>
    </row>
    <row r="17" spans="1:19" x14ac:dyDescent="0.4">
      <c r="A17" s="30">
        <f t="shared" si="14"/>
        <v>44293</v>
      </c>
      <c r="B17" s="24" t="s">
        <v>20</v>
      </c>
      <c r="C17" s="33">
        <v>2792</v>
      </c>
      <c r="D17" s="34" t="s">
        <v>38</v>
      </c>
      <c r="E17" s="25">
        <v>44153</v>
      </c>
      <c r="F17" s="30" t="str">
        <f t="shared" si="8"/>
        <v>0年4ヶ月</v>
      </c>
      <c r="G17" s="34" t="s">
        <v>18</v>
      </c>
      <c r="H17" s="33" t="s">
        <v>26</v>
      </c>
      <c r="I17" s="17">
        <v>3000</v>
      </c>
      <c r="J17" s="31">
        <f t="shared" si="0"/>
        <v>3.0303030303030304E-2</v>
      </c>
      <c r="K17" s="34">
        <v>100</v>
      </c>
      <c r="L17" s="17">
        <v>990</v>
      </c>
      <c r="M17" s="18">
        <v>1104</v>
      </c>
      <c r="N17" s="22">
        <f t="shared" si="9"/>
        <v>99000</v>
      </c>
      <c r="O17" s="18">
        <f t="shared" si="10"/>
        <v>110400</v>
      </c>
      <c r="P17" s="19">
        <v>93.3</v>
      </c>
      <c r="Q17" s="32" t="str">
        <f t="shared" si="11"/>
        <v>11.83倍</v>
      </c>
      <c r="R17" s="20">
        <f t="shared" si="12"/>
        <v>11400</v>
      </c>
      <c r="S17" s="21">
        <f t="shared" si="13"/>
        <v>0.11515151515151516</v>
      </c>
    </row>
    <row r="18" spans="1:19" x14ac:dyDescent="0.4">
      <c r="A18" s="30">
        <f t="shared" si="14"/>
        <v>44293</v>
      </c>
      <c r="B18" s="24" t="s">
        <v>20</v>
      </c>
      <c r="C18" s="33">
        <v>3196</v>
      </c>
      <c r="D18" s="34" t="s">
        <v>39</v>
      </c>
      <c r="E18" s="25">
        <v>44190</v>
      </c>
      <c r="F18" s="30" t="str">
        <f t="shared" si="8"/>
        <v>0年3ヶ月</v>
      </c>
      <c r="G18" s="34" t="s">
        <v>27</v>
      </c>
      <c r="H18" s="33" t="s">
        <v>28</v>
      </c>
      <c r="I18" s="17">
        <v>3000</v>
      </c>
      <c r="J18" s="31">
        <f t="shared" si="0"/>
        <v>2.3809523809523808E-2</v>
      </c>
      <c r="K18" s="34">
        <v>100</v>
      </c>
      <c r="L18" s="17">
        <v>1260</v>
      </c>
      <c r="M18" s="18">
        <v>1325</v>
      </c>
      <c r="N18" s="22">
        <f t="shared" si="9"/>
        <v>126000</v>
      </c>
      <c r="O18" s="18">
        <f t="shared" si="10"/>
        <v>132500</v>
      </c>
      <c r="P18" s="19">
        <v>23.2</v>
      </c>
      <c r="Q18" s="32" t="str">
        <f t="shared" si="11"/>
        <v>57.11倍</v>
      </c>
      <c r="R18" s="20">
        <f t="shared" si="12"/>
        <v>6500</v>
      </c>
      <c r="S18" s="21">
        <f t="shared" si="13"/>
        <v>5.1587301587301584E-2</v>
      </c>
    </row>
    <row r="19" spans="1:19" x14ac:dyDescent="0.4">
      <c r="A19" s="30">
        <f t="shared" si="14"/>
        <v>44293</v>
      </c>
      <c r="B19" s="24" t="s">
        <v>20</v>
      </c>
      <c r="C19" s="33">
        <v>8173</v>
      </c>
      <c r="D19" s="34" t="s">
        <v>40</v>
      </c>
      <c r="E19" s="25">
        <v>44190</v>
      </c>
      <c r="F19" s="30" t="str">
        <f t="shared" si="8"/>
        <v>0年3ヶ月</v>
      </c>
      <c r="G19" s="34" t="s">
        <v>29</v>
      </c>
      <c r="H19" s="33" t="s">
        <v>30</v>
      </c>
      <c r="I19" s="17">
        <v>5000</v>
      </c>
      <c r="J19" s="31">
        <f t="shared" si="0"/>
        <v>1.8308311973636031</v>
      </c>
      <c r="K19" s="34">
        <v>1</v>
      </c>
      <c r="L19" s="17">
        <v>2731</v>
      </c>
      <c r="M19" s="18">
        <v>3155</v>
      </c>
      <c r="N19" s="22">
        <f t="shared" si="9"/>
        <v>2731</v>
      </c>
      <c r="O19" s="18">
        <f t="shared" si="10"/>
        <v>3155</v>
      </c>
      <c r="P19" s="19">
        <v>336.4</v>
      </c>
      <c r="Q19" s="32" t="str">
        <f t="shared" si="11"/>
        <v>9.38倍</v>
      </c>
      <c r="R19" s="20">
        <f t="shared" si="12"/>
        <v>424</v>
      </c>
      <c r="S19" s="21">
        <f t="shared" si="13"/>
        <v>0.15525448553643353</v>
      </c>
    </row>
    <row r="20" spans="1:19" x14ac:dyDescent="0.4">
      <c r="A20" s="30">
        <f t="shared" si="14"/>
        <v>44293</v>
      </c>
      <c r="B20" s="24" t="s">
        <v>20</v>
      </c>
      <c r="C20" s="33">
        <v>2769</v>
      </c>
      <c r="D20" s="34" t="s">
        <v>41</v>
      </c>
      <c r="E20" s="25">
        <v>44189</v>
      </c>
      <c r="F20" s="30" t="str">
        <f t="shared" si="8"/>
        <v>0年3ヶ月</v>
      </c>
      <c r="G20" s="34" t="s">
        <v>31</v>
      </c>
      <c r="H20" s="33" t="s">
        <v>32</v>
      </c>
      <c r="I20" s="17">
        <v>10000</v>
      </c>
      <c r="J20" s="31">
        <f t="shared" si="0"/>
        <v>0.10384215991692627</v>
      </c>
      <c r="K20" s="34">
        <v>100</v>
      </c>
      <c r="L20" s="17">
        <v>963</v>
      </c>
      <c r="M20" s="18">
        <v>976</v>
      </c>
      <c r="N20" s="22">
        <f t="shared" si="9"/>
        <v>96300</v>
      </c>
      <c r="O20" s="18">
        <f t="shared" si="10"/>
        <v>97600</v>
      </c>
      <c r="P20" s="19">
        <v>-98</v>
      </c>
      <c r="Q20" s="32" t="str">
        <f t="shared" si="11"/>
        <v>－</v>
      </c>
      <c r="R20" s="20">
        <f t="shared" si="12"/>
        <v>1300</v>
      </c>
      <c r="S20" s="21">
        <f t="shared" si="13"/>
        <v>1.3499480789200415E-2</v>
      </c>
    </row>
    <row r="21" spans="1:19" x14ac:dyDescent="0.4">
      <c r="H21" s="40" t="s">
        <v>33</v>
      </c>
      <c r="I21" s="35">
        <f>SUM(I12:I20)</f>
        <v>32500</v>
      </c>
      <c r="J21" s="36">
        <f t="shared" si="0"/>
        <v>4.386373360002483E-2</v>
      </c>
      <c r="K21" s="37" t="s">
        <v>24</v>
      </c>
      <c r="L21" s="37" t="s">
        <v>24</v>
      </c>
      <c r="M21" s="37" t="s">
        <v>24</v>
      </c>
      <c r="N21" s="35">
        <f>SUM(N12:N20)</f>
        <v>740931</v>
      </c>
      <c r="O21" s="35">
        <f>SUM(O12:O20)</f>
        <v>790855</v>
      </c>
      <c r="P21" s="37" t="s">
        <v>24</v>
      </c>
      <c r="Q21" s="37" t="s">
        <v>24</v>
      </c>
      <c r="R21" s="38">
        <f>SUM(R12:R20)</f>
        <v>49924</v>
      </c>
      <c r="S21" s="39">
        <f>R21/N21</f>
        <v>6.73800934230043E-2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株主優待ポートフォリオ</vt:lpstr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2021-04-07T13:14:10Z</dcterms:created>
  <dcterms:modified xsi:type="dcterms:W3CDTF">2021-04-08T12:22:33Z</dcterms:modified>
</cp:coreProperties>
</file>